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4"/>
  </bookViews>
  <sheets>
    <sheet name="format-pl a" sheetId="1" r:id="rId1"/>
    <sheet name="Income Statement" sheetId="2" r:id="rId2"/>
    <sheet name="BalanceSheet" sheetId="3" r:id="rId3"/>
    <sheet name="Stat of Equity" sheetId="4" r:id="rId4"/>
    <sheet name="Cashflow" sheetId="5" r:id="rId5"/>
  </sheets>
  <externalReferences>
    <externalReference r:id="rId8"/>
    <externalReference r:id="rId9"/>
  </externalReferences>
  <definedNames>
    <definedName name="AS2DocOpenMode" hidden="1">"AS2DocumentEdit"</definedName>
    <definedName name="PG1">#REF!</definedName>
    <definedName name="PG10">#REF!</definedName>
    <definedName name="PG2">#REF!</definedName>
    <definedName name="PG3">#REF!</definedName>
    <definedName name="PG4">#REF!</definedName>
    <definedName name="PG5">#REF!</definedName>
    <definedName name="PG6">#REF!</definedName>
    <definedName name="PG7">#REF!</definedName>
    <definedName name="PG8">#REF!</definedName>
    <definedName name="PG9">#REF!</definedName>
    <definedName name="_xlnm.Print_Area" localSheetId="2">'BalanceSheet'!$A$1:$K$66</definedName>
    <definedName name="_xlnm.Print_Area" localSheetId="4">'Cashflow'!$A$1:$H$105</definedName>
    <definedName name="_xlnm.Print_Area" localSheetId="0">'format-pl a'!$A$1:$I$34</definedName>
    <definedName name="_xlnm.Print_Area" localSheetId="1">'Income Statement'!$A$1:$I$54</definedName>
    <definedName name="_xlnm.Print_Area" localSheetId="3">'Stat of Equity'!$A$1:$S$38</definedName>
    <definedName name="_xlnm.Print_Titles" localSheetId="4">'Cashflow'!$1:$10</definedName>
    <definedName name="TextRefCopyRangeCount" hidden="1">1</definedName>
  </definedNames>
  <calcPr fullCalcOnLoad="1"/>
</workbook>
</file>

<file path=xl/sharedStrings.xml><?xml version="1.0" encoding="utf-8"?>
<sst xmlns="http://schemas.openxmlformats.org/spreadsheetml/2006/main" count="237" uniqueCount="178">
  <si>
    <t>QUARTERLY REPORT</t>
  </si>
  <si>
    <t>INDIVIDUAL QUARTER</t>
  </si>
  <si>
    <t>CUMULATIVE QUARTER</t>
  </si>
  <si>
    <t xml:space="preserve"> RM'000</t>
  </si>
  <si>
    <t>AS AT</t>
  </si>
  <si>
    <t>RM'000</t>
  </si>
  <si>
    <t>NET TANGIBLE ASSETS PER SHARE (RM)</t>
  </si>
  <si>
    <t>Revenue</t>
  </si>
  <si>
    <t>(COMPANY NO. 2444-M)</t>
  </si>
  <si>
    <t>Cash and bank balances</t>
  </si>
  <si>
    <t>n/a</t>
  </si>
  <si>
    <t>Other receivables and prepaid expenses</t>
  </si>
  <si>
    <t>Fixed deposits with licensed banks</t>
  </si>
  <si>
    <t>RM '000</t>
  </si>
  <si>
    <t>Hire purchase creditors</t>
  </si>
  <si>
    <t>Borrowings</t>
  </si>
  <si>
    <t xml:space="preserve"> </t>
  </si>
  <si>
    <t>Reserve</t>
  </si>
  <si>
    <t>Total</t>
  </si>
  <si>
    <t>CASH FLOW FROM OPERATING ACTIVITIES</t>
  </si>
  <si>
    <t>Adjustment for:</t>
  </si>
  <si>
    <t>Interest income</t>
  </si>
  <si>
    <t>Interest received</t>
  </si>
  <si>
    <t>Revaluation</t>
  </si>
  <si>
    <t>Capital</t>
  </si>
  <si>
    <t>Depreciation of property, plant and equipment</t>
  </si>
  <si>
    <t>Finance costs</t>
  </si>
  <si>
    <t>Increase/(Decrease) in:</t>
  </si>
  <si>
    <t>Tax paid</t>
  </si>
  <si>
    <t>CASH FLOWS FROM INVESTING ACTIVITIES</t>
  </si>
  <si>
    <t>CASH FLOWS FROM FINANCING ACTIVITIES</t>
  </si>
  <si>
    <t>Repayment of hire-purchase creditors</t>
  </si>
  <si>
    <t xml:space="preserve">  </t>
  </si>
  <si>
    <t>Other operating income</t>
  </si>
  <si>
    <t>Staff costs</t>
  </si>
  <si>
    <t>Other operating expenses</t>
  </si>
  <si>
    <t>Profit from operations</t>
  </si>
  <si>
    <t>The figures have not been audited.</t>
  </si>
  <si>
    <t>CONDENSED CONSOLIDATED INCOME STATEMENTS</t>
  </si>
  <si>
    <t>Reserve on</t>
  </si>
  <si>
    <t>Consolidation</t>
  </si>
  <si>
    <t>RCEM</t>
  </si>
  <si>
    <t>RRSB</t>
  </si>
  <si>
    <t>Retained</t>
  </si>
  <si>
    <t>Gain on disposal of property, plant and equipment</t>
  </si>
  <si>
    <t>Proceeds from disposal of property, plant and equipment</t>
  </si>
  <si>
    <t>Allowance for doubtful debts</t>
  </si>
  <si>
    <t>RCE CAPITAL BERHAD</t>
  </si>
  <si>
    <t>RCE Cap</t>
  </si>
  <si>
    <t>Loans and hire-purchase receivables</t>
  </si>
  <si>
    <t xml:space="preserve">Translation </t>
  </si>
  <si>
    <t>For The Financial Period Ended 30 June 2004</t>
  </si>
  <si>
    <t>Cash and cash equivalents at beginning of financial period</t>
  </si>
  <si>
    <t>Cash and cash equivalents at end of financial period</t>
  </si>
  <si>
    <t>QUARTER</t>
  </si>
  <si>
    <t>1.</t>
  </si>
  <si>
    <t>2.</t>
  </si>
  <si>
    <t>3.</t>
  </si>
  <si>
    <t>4.</t>
  </si>
  <si>
    <t>5.</t>
  </si>
  <si>
    <t>6.</t>
  </si>
  <si>
    <t>7.</t>
  </si>
  <si>
    <t xml:space="preserve">RCE CAPITAL BERHAD </t>
  </si>
  <si>
    <t>(Company No. 2444-M)</t>
  </si>
  <si>
    <t xml:space="preserve">CUMULATIVE </t>
  </si>
  <si>
    <t>Basic earnings per share (sen)</t>
  </si>
  <si>
    <t>Waiver of advances by related company</t>
  </si>
  <si>
    <t>Deferred taxation</t>
  </si>
  <si>
    <t>Taxation</t>
  </si>
  <si>
    <t>Waiver of advances by a related company</t>
  </si>
  <si>
    <t>Finance costs paid</t>
  </si>
  <si>
    <t>Profit before taxation</t>
  </si>
  <si>
    <t>Payables and accrued expenses</t>
  </si>
  <si>
    <t>Profits</t>
  </si>
  <si>
    <t>Share</t>
  </si>
  <si>
    <t>CONDENSED CONSOLIDATED BALANCE SHEET</t>
  </si>
  <si>
    <t>CONDENSED CONSOLIDATED STATEMENT OF CHANGES IN EQUITY</t>
  </si>
  <si>
    <t>CONDENSED CONSOLIDATED CASH FLOW STATEMENT</t>
  </si>
  <si>
    <t>PERIOD COMPRISE THE FOLLOWING:</t>
  </si>
  <si>
    <t xml:space="preserve">CASH AND CASH EQUIVALENTS AT END OF FINANCIAL </t>
  </si>
  <si>
    <t>Addition to property, plant and equipment</t>
  </si>
  <si>
    <t>Dividend income</t>
  </si>
  <si>
    <t>Dividend received</t>
  </si>
  <si>
    <t>Drawdown of borrowings</t>
  </si>
  <si>
    <t>Drawdown of bonds</t>
  </si>
  <si>
    <t>Gain on disposal of corporate bonds</t>
  </si>
  <si>
    <t>(Increase)/Decrease in:</t>
  </si>
  <si>
    <t>Repayment of borrowings</t>
  </si>
  <si>
    <t>Premium</t>
  </si>
  <si>
    <t xml:space="preserve">Impairment loss of freehold land </t>
  </si>
  <si>
    <t xml:space="preserve">Property, plant and equipment written off </t>
  </si>
  <si>
    <t>Acqusition  of subsidiary companies</t>
  </si>
  <si>
    <t>Finance lease payables</t>
  </si>
  <si>
    <t>Bad debts recovered</t>
  </si>
  <si>
    <t>Repayment of finance lease</t>
  </si>
  <si>
    <t>Profit for the period</t>
  </si>
  <si>
    <t>Attributable to:</t>
  </si>
  <si>
    <t xml:space="preserve">   Equity holders of the parent</t>
  </si>
  <si>
    <t xml:space="preserve">   Minority interest </t>
  </si>
  <si>
    <t>Basic (sen)</t>
  </si>
  <si>
    <t>Fully diluted (sen)</t>
  </si>
  <si>
    <t>ASSETS</t>
  </si>
  <si>
    <t>EQUITY AND LIABILITIES</t>
  </si>
  <si>
    <t>Reserves</t>
  </si>
  <si>
    <t>Total liabilities</t>
  </si>
  <si>
    <t xml:space="preserve">Total equity and liabilities </t>
  </si>
  <si>
    <t>Non-current assets</t>
  </si>
  <si>
    <t>Current assets</t>
  </si>
  <si>
    <t>Total assets</t>
  </si>
  <si>
    <t>Equity attributable to equity holders of the parent</t>
  </si>
  <si>
    <t xml:space="preserve">Non-current liabilities </t>
  </si>
  <si>
    <t>Current liabilities</t>
  </si>
  <si>
    <t xml:space="preserve">Property, plant and equipment </t>
  </si>
  <si>
    <t>Goodwill on consolidation</t>
  </si>
  <si>
    <t>Long term investment</t>
  </si>
  <si>
    <t>Deferred tax assets</t>
  </si>
  <si>
    <t>Total equity</t>
  </si>
  <si>
    <t>Investment property</t>
  </si>
  <si>
    <t>Minority</t>
  </si>
  <si>
    <t>Interest</t>
  </si>
  <si>
    <t>Equity</t>
  </si>
  <si>
    <t>Effects of adopting FRS 3</t>
  </si>
  <si>
    <t>ATTRIBUTABLE TO EQUITY HOLDERS OF THE PARENT</t>
  </si>
  <si>
    <t>31/3/2006</t>
  </si>
  <si>
    <t>Proceeds from borrowings</t>
  </si>
  <si>
    <t>Earnings per share attributable to equity holders</t>
  </si>
  <si>
    <t>of the parent:</t>
  </si>
  <si>
    <t>Net Cash Generated From / (Used In) Investing Activities</t>
  </si>
  <si>
    <t>Interest expense</t>
  </si>
  <si>
    <t>Interest paid</t>
  </si>
  <si>
    <t>Subscription of corporate bonds</t>
  </si>
  <si>
    <t>Purchase of property trust units</t>
  </si>
  <si>
    <t>Share issuance expenses</t>
  </si>
  <si>
    <t>Net Cash Generated From Financing Activities</t>
  </si>
  <si>
    <t>Net increase in cash and cash equivalents</t>
  </si>
  <si>
    <t>Bad debts written off</t>
  </si>
  <si>
    <t>Tax refund</t>
  </si>
  <si>
    <t xml:space="preserve">Share issuance expenses recognised </t>
  </si>
  <si>
    <t>directly in equity</t>
  </si>
  <si>
    <t>for the period</t>
  </si>
  <si>
    <t>Issue of bonus shares</t>
  </si>
  <si>
    <t>As at 1 April 2006</t>
  </si>
  <si>
    <t>As at 1 April, 2005</t>
  </si>
  <si>
    <t>Profit before tax</t>
  </si>
  <si>
    <t xml:space="preserve">Profit for the period </t>
  </si>
  <si>
    <t>Profit attributable to ordinary equity</t>
  </si>
  <si>
    <t>holders of the parent</t>
  </si>
  <si>
    <t>Proposed/Declared dividend per share (sen)</t>
  </si>
  <si>
    <t xml:space="preserve">Net assets per share attributable to ordinary </t>
  </si>
  <si>
    <t>equity holders of the parent (RM)</t>
  </si>
  <si>
    <t xml:space="preserve">AS AT END OF </t>
  </si>
  <si>
    <t xml:space="preserve">CURRENT </t>
  </si>
  <si>
    <t xml:space="preserve">AS AT PRECEDING </t>
  </si>
  <si>
    <t>FINANCIAL</t>
  </si>
  <si>
    <t>YEAR END</t>
  </si>
  <si>
    <t xml:space="preserve">Depreciation of property, plant and equipment and </t>
  </si>
  <si>
    <t xml:space="preserve">  investment property</t>
  </si>
  <si>
    <t xml:space="preserve">Total recognised income and expenses </t>
  </si>
  <si>
    <t>NET ASSETS PER SHARE (RM)</t>
  </si>
  <si>
    <t>Gain on disposal of investment</t>
  </si>
  <si>
    <t>As at 31 December 2006</t>
  </si>
  <si>
    <t>As at 31 December 2005</t>
  </si>
  <si>
    <t>Issue of private placement shares</t>
  </si>
  <si>
    <t>Proceeds from issuance of medium term notes</t>
  </si>
  <si>
    <t>Redemption  of bonds and commercial papers</t>
  </si>
  <si>
    <t>Proceeds from issuance of placement shares</t>
  </si>
  <si>
    <t>Short term investment</t>
  </si>
  <si>
    <t xml:space="preserve">Share capital </t>
  </si>
  <si>
    <t>Share premium</t>
  </si>
  <si>
    <t>Operating Profit Before Working Capital Changes</t>
  </si>
  <si>
    <t>Loans and hire purchase receivables</t>
  </si>
  <si>
    <t>Cash Used In Operations</t>
  </si>
  <si>
    <t>Purchase of short term quoted investments</t>
  </si>
  <si>
    <t>Impairment of investment</t>
  </si>
  <si>
    <t>Other receivables, deposits and prepayments</t>
  </si>
  <si>
    <t>Net Cash Used in Operating Activities</t>
  </si>
  <si>
    <t>Summary of Key Financial Information for the financial period ended 31 December 2006</t>
  </si>
  <si>
    <t>Quarterly report on consolidated results of the Group for the third financial quarter ended 31 December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</si>
</sst>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$#,##0.00;\(\$#,##0.00\)"/>
    <numFmt numFmtId="166" formatCode="\$#,##0;\(\$#,##0\)"/>
    <numFmt numFmtId="167" formatCode="#,##0;\(#,##0\)"/>
    <numFmt numFmtId="168" formatCode="0.00_)"/>
    <numFmt numFmtId="169" formatCode="dd/mm/yyyy"/>
  </numFmts>
  <fonts count="24"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0"/>
      <name val="Arial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i/>
      <sz val="16"/>
      <name val="Helv"/>
      <family val="0"/>
    </font>
    <font>
      <sz val="8"/>
      <name val="Arial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4" fillId="0" borderId="0" applyFont="0" applyFill="0" applyBorder="0" applyAlignment="0" applyProtection="0"/>
    <xf numFmtId="167" fontId="6" fillId="0" borderId="0">
      <alignment/>
      <protection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5" fontId="6" fillId="0" borderId="0">
      <alignment/>
      <protection/>
    </xf>
    <xf numFmtId="0" fontId="7" fillId="0" borderId="0" applyProtection="0">
      <alignment/>
    </xf>
    <xf numFmtId="166" fontId="6" fillId="0" borderId="0">
      <alignment/>
      <protection/>
    </xf>
    <xf numFmtId="2" fontId="7" fillId="0" borderId="0" applyProtection="0">
      <alignment/>
    </xf>
    <xf numFmtId="0" fontId="17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18" fillId="0" borderId="0" applyNumberFormat="0" applyFill="0" applyBorder="0" applyAlignment="0" applyProtection="0"/>
    <xf numFmtId="168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7" fillId="0" borderId="1" applyProtection="0">
      <alignment/>
    </xf>
  </cellStyleXfs>
  <cellXfs count="170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164" fontId="13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13" fillId="0" borderId="1" xfId="15" applyNumberFormat="1" applyFont="1" applyBorder="1" applyAlignment="1">
      <alignment/>
    </xf>
    <xf numFmtId="164" fontId="13" fillId="0" borderId="2" xfId="0" applyNumberFormat="1" applyFont="1" applyBorder="1" applyAlignment="1">
      <alignment horizontal="right"/>
    </xf>
    <xf numFmtId="4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4" fontId="9" fillId="0" borderId="0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0" fontId="9" fillId="0" borderId="0" xfId="0" applyFont="1" applyAlignment="1">
      <alignment horizontal="left"/>
    </xf>
    <xf numFmtId="164" fontId="7" fillId="0" borderId="0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5" applyNumberFormat="1" applyFont="1" applyBorder="1" applyAlignment="1">
      <alignment horizontal="right"/>
    </xf>
    <xf numFmtId="164" fontId="7" fillId="0" borderId="3" xfId="15" applyNumberFormat="1" applyFont="1" applyBorder="1" applyAlignment="1">
      <alignment horizontal="right"/>
    </xf>
    <xf numFmtId="164" fontId="7" fillId="0" borderId="0" xfId="15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4" fontId="7" fillId="0" borderId="0" xfId="15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164" fontId="7" fillId="0" borderId="3" xfId="15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 quotePrefix="1">
      <alignment horizont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5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164" fontId="13" fillId="2" borderId="2" xfId="0" applyNumberFormat="1" applyFont="1" applyFill="1" applyBorder="1" applyAlignment="1">
      <alignment horizontal="right"/>
    </xf>
    <xf numFmtId="164" fontId="13" fillId="2" borderId="0" xfId="15" applyNumberFormat="1" applyFont="1" applyFill="1" applyBorder="1" applyAlignment="1">
      <alignment/>
    </xf>
    <xf numFmtId="164" fontId="13" fillId="2" borderId="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 quotePrefix="1">
      <alignment horizontal="left"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164" fontId="7" fillId="0" borderId="0" xfId="15" applyNumberFormat="1" applyFont="1" applyAlignment="1">
      <alignment horizontal="center"/>
    </xf>
    <xf numFmtId="0" fontId="9" fillId="0" borderId="0" xfId="0" applyNumberFormat="1" applyFont="1" applyAlignment="1" quotePrefix="1">
      <alignment horizontal="center"/>
    </xf>
    <xf numFmtId="14" fontId="7" fillId="0" borderId="0" xfId="0" applyNumberFormat="1" applyFont="1" applyAlignment="1">
      <alignment horizontal="center"/>
    </xf>
    <xf numFmtId="164" fontId="9" fillId="0" borderId="0" xfId="15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164" fontId="9" fillId="0" borderId="3" xfId="15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164" fontId="7" fillId="0" borderId="0" xfId="15" applyNumberFormat="1" applyFont="1" applyAlignment="1">
      <alignment horizontal="centerContinuous"/>
    </xf>
    <xf numFmtId="164" fontId="9" fillId="0" borderId="0" xfId="15" applyNumberFormat="1" applyFont="1" applyAlignment="1">
      <alignment horizontal="centerContinuous"/>
    </xf>
    <xf numFmtId="164" fontId="9" fillId="0" borderId="3" xfId="15" applyNumberFormat="1" applyFont="1" applyBorder="1" applyAlignment="1">
      <alignment/>
    </xf>
    <xf numFmtId="164" fontId="7" fillId="0" borderId="3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164" fontId="9" fillId="0" borderId="0" xfId="15" applyNumberFormat="1" applyFont="1" applyAlignment="1">
      <alignment/>
    </xf>
    <xf numFmtId="43" fontId="7" fillId="0" borderId="5" xfId="15" applyFont="1" applyBorder="1" applyAlignment="1">
      <alignment horizontal="right"/>
    </xf>
    <xf numFmtId="43" fontId="7" fillId="0" borderId="0" xfId="15" applyFont="1" applyAlignment="1">
      <alignment horizontal="right"/>
    </xf>
    <xf numFmtId="164" fontId="9" fillId="0" borderId="5" xfId="15" applyNumberFormat="1" applyFont="1" applyBorder="1" applyAlignment="1">
      <alignment horizontal="right"/>
    </xf>
    <xf numFmtId="164" fontId="9" fillId="0" borderId="0" xfId="15" applyNumberFormat="1" applyFont="1" applyBorder="1" applyAlignment="1">
      <alignment horizontal="right"/>
    </xf>
    <xf numFmtId="0" fontId="7" fillId="0" borderId="0" xfId="40" applyFont="1">
      <alignment/>
      <protection/>
    </xf>
    <xf numFmtId="164" fontId="9" fillId="0" borderId="0" xfId="15" applyNumberFormat="1" applyFont="1" applyBorder="1" applyAlignment="1">
      <alignment horizontal="center"/>
    </xf>
    <xf numFmtId="164" fontId="7" fillId="0" borderId="6" xfId="15" applyNumberFormat="1" applyFont="1" applyBorder="1" applyAlignment="1">
      <alignment/>
    </xf>
    <xf numFmtId="164" fontId="9" fillId="0" borderId="7" xfId="15" applyNumberFormat="1" applyFont="1" applyBorder="1" applyAlignment="1">
      <alignment/>
    </xf>
    <xf numFmtId="164" fontId="7" fillId="0" borderId="7" xfId="15" applyNumberFormat="1" applyFont="1" applyBorder="1" applyAlignment="1">
      <alignment/>
    </xf>
    <xf numFmtId="164" fontId="9" fillId="0" borderId="7" xfId="15" applyNumberFormat="1" applyFont="1" applyBorder="1" applyAlignment="1">
      <alignment horizontal="right"/>
    </xf>
    <xf numFmtId="164" fontId="9" fillId="0" borderId="2" xfId="15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164" fontId="9" fillId="0" borderId="0" xfId="15" applyNumberFormat="1" applyFont="1" applyBorder="1" applyAlignment="1">
      <alignment horizontal="centerContinuous"/>
    </xf>
    <xf numFmtId="164" fontId="7" fillId="0" borderId="7" xfId="15" applyNumberFormat="1" applyFont="1" applyBorder="1" applyAlignment="1">
      <alignment horizontal="right"/>
    </xf>
    <xf numFmtId="164" fontId="9" fillId="0" borderId="8" xfId="15" applyNumberFormat="1" applyFont="1" applyBorder="1" applyAlignment="1">
      <alignment horizontal="right"/>
    </xf>
    <xf numFmtId="164" fontId="7" fillId="0" borderId="8" xfId="15" applyNumberFormat="1" applyFont="1" applyBorder="1" applyAlignment="1">
      <alignment horizontal="right"/>
    </xf>
    <xf numFmtId="164" fontId="9" fillId="0" borderId="6" xfId="15" applyNumberFormat="1" applyFont="1" applyBorder="1" applyAlignment="1">
      <alignment horizontal="right"/>
    </xf>
    <xf numFmtId="164" fontId="9" fillId="0" borderId="3" xfId="15" applyNumberFormat="1" applyFont="1" applyBorder="1" applyAlignment="1">
      <alignment/>
    </xf>
    <xf numFmtId="0" fontId="7" fillId="0" borderId="0" xfId="39" applyFont="1">
      <alignment/>
      <protection/>
    </xf>
    <xf numFmtId="0" fontId="7" fillId="0" borderId="0" xfId="39" applyFont="1" applyAlignment="1">
      <alignment horizontal="center"/>
      <protection/>
    </xf>
    <xf numFmtId="0" fontId="9" fillId="0" borderId="0" xfId="39" applyFont="1" applyBorder="1">
      <alignment/>
      <protection/>
    </xf>
    <xf numFmtId="0" fontId="7" fillId="0" borderId="0" xfId="39" applyFont="1" applyBorder="1">
      <alignment/>
      <protection/>
    </xf>
    <xf numFmtId="0" fontId="9" fillId="0" borderId="0" xfId="39" applyFont="1">
      <alignment/>
      <protection/>
    </xf>
    <xf numFmtId="0" fontId="9" fillId="0" borderId="0" xfId="39" applyFont="1" applyAlignment="1">
      <alignment horizontal="center"/>
      <protection/>
    </xf>
    <xf numFmtId="0" fontId="9" fillId="0" borderId="0" xfId="39" applyFont="1" applyBorder="1" applyAlignment="1">
      <alignment horizontal="center"/>
      <protection/>
    </xf>
    <xf numFmtId="0" fontId="19" fillId="0" borderId="0" xfId="39" applyFont="1">
      <alignment/>
      <protection/>
    </xf>
    <xf numFmtId="0" fontId="9" fillId="0" borderId="0" xfId="40" applyFont="1">
      <alignment/>
      <protection/>
    </xf>
    <xf numFmtId="0" fontId="9" fillId="0" borderId="0" xfId="40" applyFont="1" applyFill="1">
      <alignment/>
      <protection/>
    </xf>
    <xf numFmtId="38" fontId="9" fillId="0" borderId="0" xfId="38" applyNumberFormat="1" applyFont="1">
      <alignment/>
      <protection/>
    </xf>
    <xf numFmtId="38" fontId="20" fillId="0" borderId="0" xfId="38" applyNumberFormat="1" applyFont="1">
      <alignment/>
      <protection/>
    </xf>
    <xf numFmtId="38" fontId="7" fillId="0" borderId="0" xfId="40" applyNumberFormat="1" applyFont="1">
      <alignment/>
      <protection/>
    </xf>
    <xf numFmtId="38" fontId="7" fillId="0" borderId="0" xfId="15" applyNumberFormat="1" applyFont="1" applyAlignment="1">
      <alignment/>
    </xf>
    <xf numFmtId="38" fontId="7" fillId="0" borderId="0" xfId="38" applyNumberFormat="1" applyFont="1">
      <alignment/>
      <protection/>
    </xf>
    <xf numFmtId="38" fontId="7" fillId="0" borderId="0" xfId="38" applyNumberFormat="1" applyFont="1" applyAlignment="1">
      <alignment/>
      <protection/>
    </xf>
    <xf numFmtId="38" fontId="7" fillId="0" borderId="0" xfId="38" applyNumberFormat="1" applyFont="1" applyAlignment="1">
      <alignment horizontal="left" indent="1"/>
      <protection/>
    </xf>
    <xf numFmtId="164" fontId="7" fillId="0" borderId="4" xfId="15" applyNumberFormat="1" applyFont="1" applyFill="1" applyBorder="1" applyAlignment="1">
      <alignment/>
    </xf>
    <xf numFmtId="38" fontId="20" fillId="0" borderId="0" xfId="38" applyNumberFormat="1" applyFont="1" applyAlignment="1">
      <alignment/>
      <protection/>
    </xf>
    <xf numFmtId="164" fontId="7" fillId="0" borderId="1" xfId="15" applyNumberFormat="1" applyFont="1" applyFill="1" applyBorder="1" applyAlignment="1">
      <alignment/>
    </xf>
    <xf numFmtId="0" fontId="7" fillId="0" borderId="0" xfId="41" applyFont="1">
      <alignment/>
      <protection/>
    </xf>
    <xf numFmtId="43" fontId="7" fillId="0" borderId="0" xfId="15" applyNumberFormat="1" applyFont="1" applyBorder="1" applyAlignment="1">
      <alignment/>
    </xf>
    <xf numFmtId="38" fontId="9" fillId="0" borderId="0" xfId="38" applyNumberFormat="1" applyFont="1" applyAlignment="1">
      <alignment/>
      <protection/>
    </xf>
    <xf numFmtId="0" fontId="9" fillId="0" borderId="0" xfId="37" applyFont="1">
      <alignment/>
      <protection/>
    </xf>
    <xf numFmtId="0" fontId="7" fillId="0" borderId="0" xfId="37" applyFont="1">
      <alignment/>
      <protection/>
    </xf>
    <xf numFmtId="0" fontId="9" fillId="0" borderId="0" xfId="37" applyFont="1" applyAlignment="1">
      <alignment horizontal="center"/>
      <protection/>
    </xf>
    <xf numFmtId="0" fontId="7" fillId="0" borderId="0" xfId="37" applyFont="1" applyAlignment="1">
      <alignment horizontal="center"/>
      <protection/>
    </xf>
    <xf numFmtId="0" fontId="7" fillId="0" borderId="0" xfId="37" applyFont="1" quotePrefix="1">
      <alignment/>
      <protection/>
    </xf>
    <xf numFmtId="164" fontId="9" fillId="0" borderId="0" xfId="15" applyNumberFormat="1" applyFont="1" applyAlignment="1">
      <alignment horizontal="center"/>
    </xf>
    <xf numFmtId="0" fontId="7" fillId="0" borderId="0" xfId="37" applyFont="1" applyBorder="1" quotePrefix="1">
      <alignment/>
      <protection/>
    </xf>
    <xf numFmtId="0" fontId="7" fillId="0" borderId="0" xfId="37" applyFont="1" applyBorder="1">
      <alignment/>
      <protection/>
    </xf>
    <xf numFmtId="43" fontId="9" fillId="0" borderId="0" xfId="15" applyNumberFormat="1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43" fontId="7" fillId="0" borderId="0" xfId="15" applyNumberFormat="1" applyFont="1" applyBorder="1" applyAlignment="1">
      <alignment horizontal="center"/>
    </xf>
    <xf numFmtId="0" fontId="9" fillId="0" borderId="0" xfId="37" applyFont="1" applyBorder="1" applyAlignment="1">
      <alignment horizontal="center"/>
      <protection/>
    </xf>
    <xf numFmtId="0" fontId="7" fillId="0" borderId="0" xfId="37" applyFont="1" applyBorder="1" applyAlignment="1">
      <alignment horizontal="center"/>
      <protection/>
    </xf>
    <xf numFmtId="43" fontId="7" fillId="0" borderId="0" xfId="15" applyNumberFormat="1" applyFont="1" applyBorder="1" applyAlignment="1">
      <alignment horizontal="left"/>
    </xf>
    <xf numFmtId="43" fontId="9" fillId="0" borderId="5" xfId="15" applyNumberFormat="1" applyFont="1" applyBorder="1" applyAlignment="1">
      <alignment/>
    </xf>
    <xf numFmtId="0" fontId="7" fillId="0" borderId="0" xfId="40" applyFont="1" applyAlignment="1">
      <alignment horizontal="center"/>
      <protection/>
    </xf>
    <xf numFmtId="43" fontId="9" fillId="0" borderId="5" xfId="15" applyFont="1" applyBorder="1" applyAlignment="1">
      <alignment horizontal="right"/>
    </xf>
    <xf numFmtId="164" fontId="10" fillId="0" borderId="0" xfId="0" applyNumberFormat="1" applyFont="1" applyAlignment="1">
      <alignment/>
    </xf>
    <xf numFmtId="164" fontId="7" fillId="0" borderId="0" xfId="39" applyNumberFormat="1" applyFont="1">
      <alignment/>
      <protection/>
    </xf>
    <xf numFmtId="0" fontId="9" fillId="0" borderId="0" xfId="40" applyFont="1" applyAlignment="1">
      <alignment horizontal="center"/>
      <protection/>
    </xf>
    <xf numFmtId="38" fontId="9" fillId="0" borderId="0" xfId="15" applyNumberFormat="1" applyFont="1" applyAlignment="1">
      <alignment/>
    </xf>
    <xf numFmtId="37" fontId="9" fillId="0" borderId="0" xfId="40" applyNumberFormat="1" applyFont="1">
      <alignment/>
      <protection/>
    </xf>
    <xf numFmtId="164" fontId="9" fillId="0" borderId="0" xfId="15" applyNumberFormat="1" applyFont="1" applyFill="1" applyAlignment="1">
      <alignment/>
    </xf>
    <xf numFmtId="164" fontId="9" fillId="0" borderId="3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/>
    </xf>
    <xf numFmtId="164" fontId="9" fillId="0" borderId="0" xfId="15" applyNumberFormat="1" applyFont="1" applyAlignment="1">
      <alignment/>
    </xf>
    <xf numFmtId="164" fontId="9" fillId="0" borderId="1" xfId="15" applyNumberFormat="1" applyFont="1" applyFill="1" applyBorder="1" applyAlignment="1">
      <alignment/>
    </xf>
    <xf numFmtId="37" fontId="9" fillId="0" borderId="0" xfId="15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164" fontId="9" fillId="0" borderId="6" xfId="15" applyNumberFormat="1" applyFont="1" applyBorder="1" applyAlignment="1">
      <alignment/>
    </xf>
    <xf numFmtId="164" fontId="9" fillId="0" borderId="1" xfId="15" applyNumberFormat="1" applyFont="1" applyBorder="1" applyAlignment="1">
      <alignment horizontal="right"/>
    </xf>
    <xf numFmtId="164" fontId="7" fillId="0" borderId="1" xfId="15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13" fillId="2" borderId="0" xfId="0" applyNumberFormat="1" applyFont="1" applyFill="1" applyBorder="1" applyAlignment="1">
      <alignment horizontal="right"/>
    </xf>
    <xf numFmtId="164" fontId="9" fillId="0" borderId="9" xfId="15" applyNumberFormat="1" applyFont="1" applyBorder="1" applyAlignment="1">
      <alignment horizontal="right"/>
    </xf>
    <xf numFmtId="164" fontId="9" fillId="0" borderId="8" xfId="15" applyNumberFormat="1" applyFont="1" applyBorder="1" applyAlignment="1">
      <alignment/>
    </xf>
    <xf numFmtId="164" fontId="7" fillId="0" borderId="8" xfId="15" applyNumberFormat="1" applyFont="1" applyBorder="1" applyAlignment="1">
      <alignment/>
    </xf>
    <xf numFmtId="164" fontId="7" fillId="0" borderId="6" xfId="15" applyNumberFormat="1" applyFont="1" applyBorder="1" applyAlignment="1">
      <alignment horizontal="right"/>
    </xf>
    <xf numFmtId="164" fontId="7" fillId="0" borderId="9" xfId="15" applyNumberFormat="1" applyFont="1" applyBorder="1" applyAlignment="1">
      <alignment horizontal="right"/>
    </xf>
    <xf numFmtId="164" fontId="9" fillId="0" borderId="9" xfId="15" applyNumberFormat="1" applyFont="1" applyBorder="1" applyAlignment="1">
      <alignment/>
    </xf>
    <xf numFmtId="164" fontId="7" fillId="0" borderId="9" xfId="15" applyNumberFormat="1" applyFont="1" applyBorder="1" applyAlignment="1">
      <alignment/>
    </xf>
    <xf numFmtId="164" fontId="7" fillId="0" borderId="3" xfId="15" applyNumberFormat="1" applyFont="1" applyBorder="1" applyAlignment="1">
      <alignment horizontal="center"/>
    </xf>
    <xf numFmtId="164" fontId="7" fillId="0" borderId="3" xfId="39" applyNumberFormat="1" applyFont="1" applyBorder="1">
      <alignment/>
      <protection/>
    </xf>
    <xf numFmtId="0" fontId="7" fillId="0" borderId="3" xfId="39" applyFont="1" applyBorder="1">
      <alignment/>
      <protection/>
    </xf>
    <xf numFmtId="164" fontId="7" fillId="0" borderId="0" xfId="39" applyNumberFormat="1" applyFont="1" applyBorder="1">
      <alignment/>
      <protection/>
    </xf>
    <xf numFmtId="169" fontId="9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169" fontId="7" fillId="0" borderId="0" xfId="37" applyNumberFormat="1" applyFont="1" applyAlignment="1">
      <alignment horizontal="center"/>
      <protection/>
    </xf>
    <xf numFmtId="164" fontId="7" fillId="0" borderId="4" xfId="15" applyNumberFormat="1" applyFont="1" applyBorder="1" applyAlignment="1">
      <alignment horizontal="center"/>
    </xf>
    <xf numFmtId="164" fontId="7" fillId="0" borderId="4" xfId="39" applyNumberFormat="1" applyFont="1" applyBorder="1">
      <alignment/>
      <protection/>
    </xf>
    <xf numFmtId="0" fontId="7" fillId="0" borderId="4" xfId="39" applyFont="1" applyBorder="1">
      <alignment/>
      <protection/>
    </xf>
    <xf numFmtId="43" fontId="7" fillId="0" borderId="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69" fontId="7" fillId="0" borderId="0" xfId="37" applyNumberFormat="1" applyFont="1" applyAlignment="1">
      <alignment horizontal="right"/>
      <protection/>
    </xf>
    <xf numFmtId="0" fontId="7" fillId="0" borderId="0" xfId="37" applyFont="1" applyAlignment="1">
      <alignment horizontal="right"/>
      <protection/>
    </xf>
    <xf numFmtId="169" fontId="9" fillId="0" borderId="0" xfId="37" applyNumberFormat="1" applyFont="1" applyAlignment="1">
      <alignment horizontal="right"/>
      <protection/>
    </xf>
    <xf numFmtId="0" fontId="9" fillId="0" borderId="0" xfId="37" applyFont="1" applyAlignment="1">
      <alignment horizontal="right"/>
      <protection/>
    </xf>
    <xf numFmtId="164" fontId="0" fillId="0" borderId="0" xfId="0" applyNumberFormat="1" applyAlignment="1">
      <alignment/>
    </xf>
    <xf numFmtId="0" fontId="9" fillId="0" borderId="0" xfId="37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23" fillId="0" borderId="0" xfId="0" applyFont="1" applyAlignment="1" quotePrefix="1">
      <alignment horizontal="center"/>
    </xf>
    <xf numFmtId="0" fontId="9" fillId="0" borderId="0" xfId="0" applyNumberFormat="1" applyFont="1" applyAlignment="1" quotePrefix="1">
      <alignment horizontal="center"/>
    </xf>
  </cellXfs>
  <cellStyles count="30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zerodec" xfId="25"/>
    <cellStyle name="Currency" xfId="26"/>
    <cellStyle name="Currency [0]" xfId="27"/>
    <cellStyle name="Currency1" xfId="28"/>
    <cellStyle name="Date" xfId="29"/>
    <cellStyle name="Dollar (zero dec)" xfId="30"/>
    <cellStyle name="Fixed" xfId="31"/>
    <cellStyle name="Followed Hyperlink" xfId="32"/>
    <cellStyle name="HEADING1" xfId="33"/>
    <cellStyle name="HEADING2" xfId="34"/>
    <cellStyle name="Hyperlink" xfId="35"/>
    <cellStyle name="Normal - Style1" xfId="36"/>
    <cellStyle name="Normal_Book2" xfId="37"/>
    <cellStyle name="Normal_celcom" xfId="38"/>
    <cellStyle name="Normal_klseqtrlycelcom0902" xfId="39"/>
    <cellStyle name="Normal_klseqtrlytri0902" xfId="40"/>
    <cellStyle name="Normal_SHEET" xfId="41"/>
    <cellStyle name="Percent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190500</xdr:rowOff>
    </xdr:from>
    <xdr:to>
      <xdr:col>8</xdr:col>
      <xdr:colOff>866775</xdr:colOff>
      <xdr:row>53</xdr:row>
      <xdr:rowOff>190500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19075" y="8953500"/>
          <a:ext cx="7667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(The Condensed Consolidated Income Statements should be read in conjunction with the Annual Financial Report for the Financial Year Ended 31 March 2006)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64</xdr:row>
      <xdr:rowOff>9525</xdr:rowOff>
    </xdr:from>
    <xdr:to>
      <xdr:col>9</xdr:col>
      <xdr:colOff>885825</xdr:colOff>
      <xdr:row>66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12220575"/>
          <a:ext cx="7038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Balance Sheets should be read in conjunction with the Annual Financial Report for the Financial Year Ended 31 March 2006)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36</xdr:row>
      <xdr:rowOff>19050</xdr:rowOff>
    </xdr:from>
    <xdr:to>
      <xdr:col>15</xdr:col>
      <xdr:colOff>0</xdr:colOff>
      <xdr:row>38</xdr:row>
      <xdr:rowOff>47625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76225" y="6934200"/>
          <a:ext cx="7648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Statements of Changes in Equity should be read in conjunction with the Annual Financial Report for the Financial Year Ended 31 March 2006)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93</xdr:row>
      <xdr:rowOff>0</xdr:rowOff>
    </xdr:from>
    <xdr:to>
      <xdr:col>7</xdr:col>
      <xdr:colOff>952500</xdr:colOff>
      <xdr:row>95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6678275"/>
          <a:ext cx="6867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Cash Flow Statements should be read in conjunction with the Annual Financial Report for the Financial Year Ended 31 March 2006)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lai\klse\31dec2006\qtr-workings\RCE-1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lai\klse\31dec2006\qtr-workings\RCE-1206r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S"/>
      <sheetName val="CIS"/>
      <sheetName val="CFS"/>
      <sheetName val="Segmental analysis"/>
      <sheetName val="Seg Alys-RCEM"/>
      <sheetName val="Seg Alys-Inv Hldg"/>
      <sheetName val="SegAnlys-Consol"/>
      <sheetName val="CA"/>
      <sheetName val="PA"/>
      <sheetName val="PLnotes3-06"/>
      <sheetName val="taxation"/>
      <sheetName val="BSnotes"/>
      <sheetName val="receivable(details)"/>
      <sheetName val="payables(details)"/>
      <sheetName val="EPS"/>
    </sheetNames>
    <sheetDataSet>
      <sheetData sheetId="2">
        <row r="76">
          <cell r="AD76">
            <v>2110000</v>
          </cell>
          <cell r="AE76">
            <v>3608100</v>
          </cell>
        </row>
        <row r="77">
          <cell r="AE77">
            <v>-295820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BS"/>
      <sheetName val="CIS"/>
      <sheetName val="CFS"/>
      <sheetName val="Segmental analysis"/>
      <sheetName val="Seg Alys-RCEM"/>
      <sheetName val="Seg Alys-Inv Hldg"/>
      <sheetName val="SegAnlys-Consol"/>
      <sheetName val="CA"/>
      <sheetName val="PA"/>
      <sheetName val="PLnotes3-06"/>
      <sheetName val="taxation"/>
      <sheetName val="BSnotes"/>
      <sheetName val="receivable(details)"/>
      <sheetName val="payables(details)"/>
      <sheetName val="EPS"/>
    </sheetNames>
    <sheetDataSet>
      <sheetData sheetId="0">
        <row r="11">
          <cell r="P11">
            <v>1743828</v>
          </cell>
        </row>
        <row r="12">
          <cell r="P12">
            <v>1521979</v>
          </cell>
        </row>
        <row r="14">
          <cell r="P14">
            <v>28343821</v>
          </cell>
        </row>
        <row r="15">
          <cell r="P15">
            <v>349383020</v>
          </cell>
        </row>
        <row r="16">
          <cell r="P16">
            <v>31557173</v>
          </cell>
        </row>
        <row r="20">
          <cell r="P20">
            <v>4759166</v>
          </cell>
        </row>
        <row r="22">
          <cell r="P22">
            <v>16759958</v>
          </cell>
        </row>
        <row r="23">
          <cell r="P23">
            <v>65397371</v>
          </cell>
        </row>
        <row r="27">
          <cell r="P27">
            <v>101043773</v>
          </cell>
        </row>
        <row r="28">
          <cell r="P28">
            <v>5605957</v>
          </cell>
        </row>
        <row r="36">
          <cell r="P36">
            <v>29136163</v>
          </cell>
        </row>
        <row r="37">
          <cell r="P37">
            <v>64889</v>
          </cell>
        </row>
        <row r="38">
          <cell r="P38">
            <v>173198</v>
          </cell>
        </row>
        <row r="39">
          <cell r="P39">
            <v>49571436</v>
          </cell>
        </row>
        <row r="41">
          <cell r="P41">
            <v>4286707</v>
          </cell>
        </row>
        <row r="51">
          <cell r="P51">
            <v>66256602</v>
          </cell>
        </row>
        <row r="52">
          <cell r="P52">
            <v>283531967</v>
          </cell>
        </row>
        <row r="53">
          <cell r="P53">
            <v>35000000</v>
          </cell>
        </row>
        <row r="54">
          <cell r="P54">
            <v>68799</v>
          </cell>
        </row>
        <row r="55">
          <cell r="P55">
            <v>127443</v>
          </cell>
        </row>
        <row r="56">
          <cell r="P56">
            <v>150000</v>
          </cell>
        </row>
        <row r="68">
          <cell r="P68">
            <v>64633764</v>
          </cell>
        </row>
        <row r="69">
          <cell r="P69">
            <v>3563039</v>
          </cell>
        </row>
      </sheetData>
      <sheetData sheetId="1">
        <row r="11">
          <cell r="O11">
            <v>67697204</v>
          </cell>
          <cell r="T11">
            <v>25029036</v>
          </cell>
        </row>
        <row r="13">
          <cell r="O13">
            <v>435684</v>
          </cell>
          <cell r="T13">
            <v>91949</v>
          </cell>
        </row>
        <row r="16">
          <cell r="O16">
            <v>20398965</v>
          </cell>
          <cell r="T16">
            <v>20398965</v>
          </cell>
        </row>
        <row r="17">
          <cell r="O17">
            <v>-293326</v>
          </cell>
          <cell r="T17">
            <v>-59617</v>
          </cell>
        </row>
        <row r="18">
          <cell r="O18">
            <v>-1409778</v>
          </cell>
          <cell r="T18">
            <v>-508647</v>
          </cell>
        </row>
        <row r="19">
          <cell r="O19">
            <v>-310907</v>
          </cell>
          <cell r="T19">
            <v>-89273</v>
          </cell>
        </row>
        <row r="20">
          <cell r="O20">
            <v>-3506353</v>
          </cell>
          <cell r="T20">
            <v>-3506353</v>
          </cell>
        </row>
        <row r="21">
          <cell r="O21">
            <v>-29452069</v>
          </cell>
          <cell r="T21">
            <v>-8958987</v>
          </cell>
        </row>
        <row r="26">
          <cell r="O26">
            <v>1851178</v>
          </cell>
          <cell r="T26">
            <v>822740</v>
          </cell>
        </row>
        <row r="28">
          <cell r="O28">
            <v>-1993830</v>
          </cell>
          <cell r="T28">
            <v>-660774</v>
          </cell>
        </row>
      </sheetData>
      <sheetData sheetId="2">
        <row r="14">
          <cell r="B14">
            <v>310907</v>
          </cell>
        </row>
        <row r="15">
          <cell r="B15">
            <v>20608569</v>
          </cell>
        </row>
        <row r="16">
          <cell r="B16">
            <v>4582741</v>
          </cell>
        </row>
        <row r="17">
          <cell r="B17">
            <v>110870</v>
          </cell>
        </row>
        <row r="19">
          <cell r="B19">
            <v>3506353</v>
          </cell>
        </row>
        <row r="26">
          <cell r="B26">
            <v>-1851178</v>
          </cell>
        </row>
        <row r="27">
          <cell r="B27">
            <v>-20398965</v>
          </cell>
        </row>
        <row r="28">
          <cell r="B28">
            <v>-410684</v>
          </cell>
        </row>
        <row r="31">
          <cell r="B31">
            <v>-2476200</v>
          </cell>
        </row>
        <row r="38">
          <cell r="B38">
            <v>-135221546</v>
          </cell>
        </row>
        <row r="39">
          <cell r="B39">
            <v>-11074862</v>
          </cell>
        </row>
        <row r="48">
          <cell r="B48">
            <v>-3783613</v>
          </cell>
        </row>
        <row r="49">
          <cell r="B49">
            <v>399649</v>
          </cell>
        </row>
        <row r="50">
          <cell r="B50">
            <v>-18614739</v>
          </cell>
        </row>
        <row r="63">
          <cell r="B63">
            <v>-759166</v>
          </cell>
        </row>
        <row r="64">
          <cell r="B64">
            <v>1851178</v>
          </cell>
        </row>
        <row r="65">
          <cell r="B65">
            <v>2451435</v>
          </cell>
        </row>
        <row r="71">
          <cell r="B71">
            <v>163531967</v>
          </cell>
        </row>
        <row r="72">
          <cell r="B72">
            <v>45000000</v>
          </cell>
        </row>
        <row r="73">
          <cell r="B73">
            <v>-17000000</v>
          </cell>
        </row>
        <row r="74">
          <cell r="B74">
            <v>-46142859</v>
          </cell>
        </row>
        <row r="75">
          <cell r="B75">
            <v>-1993830</v>
          </cell>
        </row>
        <row r="76">
          <cell r="B76">
            <v>5718100</v>
          </cell>
        </row>
        <row r="77">
          <cell r="B77">
            <v>-295820</v>
          </cell>
        </row>
        <row r="78">
          <cell r="B78">
            <v>-113699</v>
          </cell>
        </row>
        <row r="79">
          <cell r="B79">
            <v>-54360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zoomScale="80" zoomScaleNormal="80" workbookViewId="0" topLeftCell="A1">
      <selection activeCell="N22" sqref="N22"/>
    </sheetView>
  </sheetViews>
  <sheetFormatPr defaultColWidth="9.140625" defaultRowHeight="12.75"/>
  <cols>
    <col min="1" max="1" width="3.00390625" style="106" customWidth="1"/>
    <col min="2" max="2" width="46.8515625" style="106" customWidth="1"/>
    <col min="3" max="3" width="13.140625" style="107" customWidth="1"/>
    <col min="4" max="4" width="2.00390625" style="108" customWidth="1"/>
    <col min="5" max="5" width="17.8515625" style="108" bestFit="1" customWidth="1"/>
    <col min="6" max="6" width="2.140625" style="108" customWidth="1"/>
    <col min="7" max="7" width="13.28125" style="108" customWidth="1"/>
    <col min="8" max="8" width="0.9921875" style="108" customWidth="1"/>
    <col min="9" max="9" width="22.7109375" style="108" bestFit="1" customWidth="1"/>
    <col min="10" max="16384" width="9.140625" style="106" customWidth="1"/>
  </cols>
  <sheetData>
    <row r="1" ht="15.75">
      <c r="A1" s="105" t="s">
        <v>62</v>
      </c>
    </row>
    <row r="2" ht="15.75">
      <c r="A2" s="105" t="s">
        <v>63</v>
      </c>
    </row>
    <row r="4" ht="15.75">
      <c r="A4" s="105" t="s">
        <v>0</v>
      </c>
    </row>
    <row r="6" ht="15.75">
      <c r="A6" s="105" t="s">
        <v>176</v>
      </c>
    </row>
    <row r="8" ht="15.75">
      <c r="A8" s="105"/>
    </row>
    <row r="10" spans="3:9" ht="15.75">
      <c r="C10" s="164" t="s">
        <v>1</v>
      </c>
      <c r="D10" s="164"/>
      <c r="E10" s="164"/>
      <c r="G10" s="164" t="s">
        <v>2</v>
      </c>
      <c r="H10" s="164"/>
      <c r="I10" s="164"/>
    </row>
    <row r="11" spans="3:9" ht="15.75">
      <c r="C11" s="161">
        <f>+G11</f>
        <v>39082</v>
      </c>
      <c r="D11" s="159"/>
      <c r="E11" s="159">
        <f>+I11</f>
        <v>38717</v>
      </c>
      <c r="F11" s="153"/>
      <c r="G11" s="161">
        <v>39082</v>
      </c>
      <c r="H11" s="153"/>
      <c r="I11" s="159">
        <v>38717</v>
      </c>
    </row>
    <row r="12" spans="3:9" ht="15.75">
      <c r="C12" s="162" t="s">
        <v>5</v>
      </c>
      <c r="D12" s="160"/>
      <c r="E12" s="160" t="s">
        <v>5</v>
      </c>
      <c r="G12" s="162" t="s">
        <v>5</v>
      </c>
      <c r="I12" s="160" t="s">
        <v>5</v>
      </c>
    </row>
    <row r="13" spans="6:7" ht="15.75">
      <c r="F13" s="108" t="s">
        <v>16</v>
      </c>
      <c r="G13" s="107"/>
    </row>
    <row r="14" spans="1:9" ht="15.75">
      <c r="A14" s="109" t="s">
        <v>55</v>
      </c>
      <c r="B14" s="106" t="s">
        <v>7</v>
      </c>
      <c r="C14" s="69">
        <f>+'Income Statement'!C23</f>
        <v>25029.036</v>
      </c>
      <c r="D14" s="23"/>
      <c r="E14" s="23">
        <f>+'Income Statement'!E23</f>
        <v>14748</v>
      </c>
      <c r="F14" s="23"/>
      <c r="G14" s="69">
        <f>+'Income Statement'!G23</f>
        <v>67697.204</v>
      </c>
      <c r="H14" s="23"/>
      <c r="I14" s="23">
        <f>+'Income Statement'!I23</f>
        <v>38543</v>
      </c>
    </row>
    <row r="15" spans="3:9" ht="15.75">
      <c r="C15" s="110"/>
      <c r="D15" s="51"/>
      <c r="E15" s="51"/>
      <c r="F15" s="51"/>
      <c r="G15" s="110"/>
      <c r="H15" s="51"/>
      <c r="I15" s="51"/>
    </row>
    <row r="16" spans="1:9" s="112" customFormat="1" ht="15.75">
      <c r="A16" s="111" t="s">
        <v>56</v>
      </c>
      <c r="B16" s="112" t="s">
        <v>143</v>
      </c>
      <c r="C16" s="69">
        <f>+'Income Statement'!C36</f>
        <v>32559.039</v>
      </c>
      <c r="D16" s="23"/>
      <c r="E16" s="23">
        <f>+'Income Statement'!E36</f>
        <v>3250</v>
      </c>
      <c r="F16" s="23"/>
      <c r="G16" s="69">
        <f>+'Income Statement'!G36</f>
        <v>53416.76799999997</v>
      </c>
      <c r="H16" s="23"/>
      <c r="I16" s="23">
        <f>+'Income Statement'!I36</f>
        <v>16479</v>
      </c>
    </row>
    <row r="17" spans="3:9" s="112" customFormat="1" ht="15.75">
      <c r="C17" s="69"/>
      <c r="D17" s="23"/>
      <c r="E17" s="23"/>
      <c r="F17" s="23"/>
      <c r="G17" s="69"/>
      <c r="H17" s="23"/>
      <c r="I17" s="23"/>
    </row>
    <row r="18" spans="1:9" s="112" customFormat="1" ht="15.75">
      <c r="A18" s="111" t="s">
        <v>57</v>
      </c>
      <c r="B18" s="112" t="s">
        <v>144</v>
      </c>
      <c r="C18" s="69">
        <f>'Income Statement'!C39</f>
        <v>29851.039</v>
      </c>
      <c r="D18" s="23"/>
      <c r="E18" s="23">
        <f>'Income Statement'!E39</f>
        <v>4100</v>
      </c>
      <c r="F18" s="23"/>
      <c r="G18" s="69">
        <f>'Income Statement'!G39</f>
        <v>47441.76799999997</v>
      </c>
      <c r="H18" s="23"/>
      <c r="I18" s="23">
        <f>'Income Statement'!I39</f>
        <v>14278</v>
      </c>
    </row>
    <row r="19" spans="1:9" s="112" customFormat="1" ht="15.75">
      <c r="A19" s="111"/>
      <c r="C19" s="69"/>
      <c r="D19" s="23"/>
      <c r="E19" s="23"/>
      <c r="F19" s="23"/>
      <c r="G19" s="69"/>
      <c r="H19" s="23"/>
      <c r="I19" s="23"/>
    </row>
    <row r="20" spans="1:9" s="112" customFormat="1" ht="15.75">
      <c r="A20" s="111" t="s">
        <v>58</v>
      </c>
      <c r="B20" s="112" t="s">
        <v>145</v>
      </c>
      <c r="C20" s="69"/>
      <c r="D20" s="23"/>
      <c r="E20" s="23"/>
      <c r="F20" s="23"/>
      <c r="G20" s="69"/>
      <c r="H20" s="23"/>
      <c r="I20" s="23"/>
    </row>
    <row r="21" spans="2:9" s="112" customFormat="1" ht="15.75">
      <c r="B21" s="112" t="s">
        <v>146</v>
      </c>
      <c r="C21" s="69">
        <f>'Income Statement'!C42</f>
        <v>29851.039</v>
      </c>
      <c r="D21" s="23"/>
      <c r="E21" s="23">
        <f>'Income Statement'!E42</f>
        <v>3530</v>
      </c>
      <c r="F21" s="23"/>
      <c r="G21" s="69">
        <f>'Income Statement'!G42</f>
        <v>47441.76799999997</v>
      </c>
      <c r="H21" s="23"/>
      <c r="I21" s="23">
        <f>'Income Statement'!I42</f>
        <v>12445</v>
      </c>
    </row>
    <row r="22" spans="3:9" s="112" customFormat="1" ht="15.75">
      <c r="C22" s="69"/>
      <c r="D22" s="23"/>
      <c r="E22" s="23"/>
      <c r="F22" s="23"/>
      <c r="G22" s="69"/>
      <c r="H22" s="23"/>
      <c r="I22" s="23"/>
    </row>
    <row r="23" spans="1:9" s="112" customFormat="1" ht="15.75">
      <c r="A23" s="111" t="s">
        <v>59</v>
      </c>
      <c r="B23" s="112" t="s">
        <v>65</v>
      </c>
      <c r="C23" s="113">
        <f>+'Income Statement'!C49</f>
        <v>4.64</v>
      </c>
      <c r="D23" s="23"/>
      <c r="E23" s="114">
        <f>+'Income Statement'!E49</f>
        <v>0.66</v>
      </c>
      <c r="F23" s="23"/>
      <c r="G23" s="113">
        <f>+'Income Statement'!G49</f>
        <v>7.51</v>
      </c>
      <c r="H23" s="23"/>
      <c r="I23" s="114">
        <f>+'Income Statement'!I49</f>
        <v>2.32</v>
      </c>
    </row>
    <row r="24" spans="3:9" s="112" customFormat="1" ht="15.75">
      <c r="C24" s="69"/>
      <c r="D24" s="23"/>
      <c r="E24" s="23"/>
      <c r="F24" s="23"/>
      <c r="G24" s="69"/>
      <c r="H24" s="23"/>
      <c r="I24" s="23"/>
    </row>
    <row r="25" spans="1:9" s="112" customFormat="1" ht="15.75">
      <c r="A25" s="111" t="s">
        <v>60</v>
      </c>
      <c r="B25" s="112" t="s">
        <v>147</v>
      </c>
      <c r="C25" s="69">
        <v>0</v>
      </c>
      <c r="D25" s="23"/>
      <c r="E25" s="23">
        <v>0</v>
      </c>
      <c r="F25" s="23"/>
      <c r="G25" s="69">
        <v>0</v>
      </c>
      <c r="H25" s="23"/>
      <c r="I25" s="23">
        <v>0</v>
      </c>
    </row>
    <row r="26" spans="1:9" s="112" customFormat="1" ht="15.75">
      <c r="A26" s="111"/>
      <c r="C26" s="69"/>
      <c r="D26" s="23"/>
      <c r="E26" s="23"/>
      <c r="F26" s="23"/>
      <c r="G26" s="69"/>
      <c r="H26" s="23"/>
      <c r="I26" s="23"/>
    </row>
    <row r="27" ht="12.75"/>
    <row r="28" spans="5:9" ht="12.75">
      <c r="E28" s="158" t="s">
        <v>150</v>
      </c>
      <c r="I28" s="158" t="s">
        <v>152</v>
      </c>
    </row>
    <row r="29" spans="5:9" ht="12.75">
      <c r="E29" s="158" t="s">
        <v>151</v>
      </c>
      <c r="I29" s="158" t="s">
        <v>153</v>
      </c>
    </row>
    <row r="30" spans="5:9" ht="12.75">
      <c r="E30" s="158" t="s">
        <v>54</v>
      </c>
      <c r="I30" s="158" t="s">
        <v>154</v>
      </c>
    </row>
    <row r="31" spans="1:9" s="112" customFormat="1" ht="15.75">
      <c r="A31" s="111" t="s">
        <v>61</v>
      </c>
      <c r="B31" s="112" t="s">
        <v>148</v>
      </c>
      <c r="C31" s="69"/>
      <c r="D31" s="23"/>
      <c r="E31" s="23"/>
      <c r="F31" s="23"/>
      <c r="G31" s="69"/>
      <c r="H31" s="23"/>
      <c r="I31" s="23"/>
    </row>
    <row r="32" spans="2:9" s="112" customFormat="1" ht="15.75">
      <c r="B32" s="112" t="s">
        <v>149</v>
      </c>
      <c r="C32" s="69"/>
      <c r="D32" s="118"/>
      <c r="E32" s="157">
        <f>+BalanceSheet!H62</f>
        <v>0.22558767117446543</v>
      </c>
      <c r="F32" s="115"/>
      <c r="G32" s="113"/>
      <c r="H32" s="115"/>
      <c r="I32" s="157">
        <f>+BalanceSheet!J62</f>
        <v>0.19820100313907466</v>
      </c>
    </row>
    <row r="33" spans="1:9" s="112" customFormat="1" ht="15.75">
      <c r="A33" s="111"/>
      <c r="C33" s="69"/>
      <c r="D33" s="23"/>
      <c r="E33" s="23"/>
      <c r="F33" s="23"/>
      <c r="G33" s="69"/>
      <c r="H33" s="23"/>
      <c r="I33" s="23"/>
    </row>
    <row r="34" spans="1:9" s="112" customFormat="1" ht="15.75">
      <c r="A34" s="111"/>
      <c r="C34" s="69"/>
      <c r="D34" s="23"/>
      <c r="E34" s="23"/>
      <c r="F34" s="23"/>
      <c r="G34" s="69"/>
      <c r="H34" s="23"/>
      <c r="I34" s="23"/>
    </row>
    <row r="35" spans="3:9" s="112" customFormat="1" ht="15.75">
      <c r="C35" s="69"/>
      <c r="D35" s="23"/>
      <c r="E35" s="23"/>
      <c r="F35" s="23"/>
      <c r="G35" s="69"/>
      <c r="H35" s="23"/>
      <c r="I35" s="23"/>
    </row>
    <row r="36" spans="3:9" s="112" customFormat="1" ht="15.75">
      <c r="C36" s="69"/>
      <c r="D36" s="23"/>
      <c r="E36" s="23"/>
      <c r="F36" s="23"/>
      <c r="G36" s="69"/>
      <c r="H36" s="23"/>
      <c r="I36" s="23"/>
    </row>
    <row r="37" spans="3:9" s="112" customFormat="1" ht="15.75">
      <c r="C37" s="69"/>
      <c r="D37" s="23"/>
      <c r="E37" s="23"/>
      <c r="F37" s="23"/>
      <c r="G37" s="69"/>
      <c r="H37" s="23"/>
      <c r="I37" s="23"/>
    </row>
    <row r="38" spans="3:9" s="112" customFormat="1" ht="15.75">
      <c r="C38" s="69"/>
      <c r="D38" s="23"/>
      <c r="E38" s="23"/>
      <c r="F38" s="23"/>
      <c r="G38" s="69"/>
      <c r="H38" s="23"/>
      <c r="I38" s="23"/>
    </row>
    <row r="39" spans="3:9" s="112" customFormat="1" ht="15.75">
      <c r="C39" s="69"/>
      <c r="D39" s="23"/>
      <c r="E39" s="23"/>
      <c r="F39" s="23"/>
      <c r="G39" s="69"/>
      <c r="H39" s="23"/>
      <c r="I39" s="23"/>
    </row>
    <row r="40" spans="3:9" s="112" customFormat="1" ht="15.75">
      <c r="C40" s="69"/>
      <c r="D40" s="23"/>
      <c r="E40" s="23"/>
      <c r="F40" s="23"/>
      <c r="G40" s="69"/>
      <c r="H40" s="23"/>
      <c r="I40" s="23"/>
    </row>
    <row r="41" spans="3:9" s="112" customFormat="1" ht="15.75">
      <c r="C41" s="69"/>
      <c r="D41" s="23"/>
      <c r="E41" s="23"/>
      <c r="F41" s="23"/>
      <c r="G41" s="69"/>
      <c r="H41" s="23"/>
      <c r="I41" s="23"/>
    </row>
    <row r="42" spans="3:9" s="112" customFormat="1" ht="15.75">
      <c r="C42" s="69"/>
      <c r="D42" s="23"/>
      <c r="E42" s="23"/>
      <c r="F42" s="23"/>
      <c r="G42" s="69"/>
      <c r="H42" s="23"/>
      <c r="I42" s="23"/>
    </row>
    <row r="43" spans="3:9" s="112" customFormat="1" ht="15.75">
      <c r="C43" s="69"/>
      <c r="D43" s="23"/>
      <c r="E43" s="23"/>
      <c r="F43" s="23"/>
      <c r="G43" s="69"/>
      <c r="H43" s="23"/>
      <c r="I43" s="23"/>
    </row>
    <row r="44" spans="3:9" s="112" customFormat="1" ht="15.75">
      <c r="C44" s="69"/>
      <c r="D44" s="23"/>
      <c r="E44" s="23"/>
      <c r="F44" s="23"/>
      <c r="G44" s="69"/>
      <c r="H44" s="23"/>
      <c r="I44" s="23"/>
    </row>
    <row r="45" spans="3:9" s="112" customFormat="1" ht="15.75">
      <c r="C45" s="69"/>
      <c r="D45" s="23"/>
      <c r="E45" s="23"/>
      <c r="F45" s="23"/>
      <c r="G45" s="69"/>
      <c r="H45" s="23"/>
      <c r="I45" s="23"/>
    </row>
    <row r="46" spans="3:9" s="112" customFormat="1" ht="15.75">
      <c r="C46" s="69"/>
      <c r="D46" s="23"/>
      <c r="E46" s="23"/>
      <c r="F46" s="23"/>
      <c r="G46" s="69"/>
      <c r="H46" s="23"/>
      <c r="I46" s="23"/>
    </row>
    <row r="47" spans="3:9" s="112" customFormat="1" ht="15.75">
      <c r="C47" s="69"/>
      <c r="D47" s="23"/>
      <c r="E47" s="23"/>
      <c r="F47" s="23"/>
      <c r="G47" s="69"/>
      <c r="H47" s="23"/>
      <c r="I47" s="23"/>
    </row>
    <row r="48" spans="3:9" s="112" customFormat="1" ht="15.75">
      <c r="C48" s="69"/>
      <c r="D48" s="23"/>
      <c r="E48" s="23"/>
      <c r="F48" s="23"/>
      <c r="G48" s="69"/>
      <c r="H48" s="23"/>
      <c r="I48" s="23"/>
    </row>
    <row r="49" spans="3:9" s="112" customFormat="1" ht="15.75">
      <c r="C49" s="69"/>
      <c r="D49" s="23"/>
      <c r="E49" s="23"/>
      <c r="F49" s="23"/>
      <c r="G49" s="69"/>
      <c r="H49" s="23"/>
      <c r="I49" s="23"/>
    </row>
    <row r="50" spans="3:9" s="112" customFormat="1" ht="15.75">
      <c r="C50" s="69"/>
      <c r="D50" s="23"/>
      <c r="E50" s="23"/>
      <c r="F50" s="23"/>
      <c r="G50" s="69"/>
      <c r="H50" s="23"/>
      <c r="I50" s="23"/>
    </row>
    <row r="51" spans="1:9" s="112" customFormat="1" ht="15.75">
      <c r="A51" s="111"/>
      <c r="C51" s="69"/>
      <c r="D51" s="23"/>
      <c r="E51" s="23"/>
      <c r="F51" s="23"/>
      <c r="G51" s="69"/>
      <c r="H51" s="23"/>
      <c r="I51" s="23"/>
    </row>
    <row r="52" spans="3:9" s="112" customFormat="1" ht="15.75">
      <c r="C52" s="69"/>
      <c r="D52" s="23"/>
      <c r="E52" s="23"/>
      <c r="F52" s="23"/>
      <c r="G52" s="69"/>
      <c r="H52" s="23"/>
      <c r="I52" s="23"/>
    </row>
    <row r="53" spans="3:9" s="112" customFormat="1" ht="15.75">
      <c r="C53" s="69"/>
      <c r="D53" s="23"/>
      <c r="E53" s="23"/>
      <c r="F53" s="23"/>
      <c r="G53" s="69"/>
      <c r="H53" s="23"/>
      <c r="I53" s="23"/>
    </row>
    <row r="54" spans="3:9" s="112" customFormat="1" ht="15.75">
      <c r="C54" s="69"/>
      <c r="D54" s="23"/>
      <c r="E54" s="23"/>
      <c r="F54" s="23"/>
      <c r="G54" s="69"/>
      <c r="H54" s="23"/>
      <c r="I54" s="23"/>
    </row>
    <row r="55" spans="3:9" s="112" customFormat="1" ht="15.75">
      <c r="C55" s="113"/>
      <c r="D55" s="23"/>
      <c r="E55" s="115"/>
      <c r="F55" s="23"/>
      <c r="G55" s="113"/>
      <c r="H55" s="23"/>
      <c r="I55" s="115"/>
    </row>
    <row r="56" spans="3:9" s="112" customFormat="1" ht="15.75">
      <c r="C56" s="69"/>
      <c r="D56" s="23"/>
      <c r="E56" s="23"/>
      <c r="F56" s="23"/>
      <c r="G56" s="69"/>
      <c r="H56" s="23"/>
      <c r="I56" s="23"/>
    </row>
    <row r="57" spans="2:9" s="112" customFormat="1" ht="15.75">
      <c r="B57" s="111"/>
      <c r="C57" s="69"/>
      <c r="D57" s="23"/>
      <c r="E57" s="23"/>
      <c r="F57" s="23"/>
      <c r="G57" s="69"/>
      <c r="H57" s="23"/>
      <c r="I57" s="23"/>
    </row>
    <row r="58" spans="3:9" s="112" customFormat="1" ht="15.75">
      <c r="C58" s="69"/>
      <c r="D58" s="23"/>
      <c r="E58" s="23"/>
      <c r="F58" s="23"/>
      <c r="G58" s="69"/>
      <c r="H58" s="23"/>
      <c r="I58" s="23"/>
    </row>
    <row r="59" spans="3:9" s="112" customFormat="1" ht="15.75">
      <c r="C59" s="69"/>
      <c r="D59" s="23"/>
      <c r="E59" s="23"/>
      <c r="F59" s="23"/>
      <c r="G59" s="69"/>
      <c r="H59" s="23"/>
      <c r="I59" s="23"/>
    </row>
    <row r="60" spans="3:9" s="112" customFormat="1" ht="15.75">
      <c r="C60" s="69"/>
      <c r="D60" s="23"/>
      <c r="E60" s="23"/>
      <c r="F60" s="23"/>
      <c r="G60" s="69"/>
      <c r="H60" s="23"/>
      <c r="I60" s="23"/>
    </row>
    <row r="61" spans="3:9" s="112" customFormat="1" ht="15.75">
      <c r="C61" s="69"/>
      <c r="D61" s="23"/>
      <c r="E61" s="23"/>
      <c r="F61" s="23"/>
      <c r="G61" s="69"/>
      <c r="H61" s="23"/>
      <c r="I61" s="23"/>
    </row>
    <row r="62" spans="3:9" s="112" customFormat="1" ht="15.75">
      <c r="C62" s="69"/>
      <c r="D62" s="23"/>
      <c r="E62" s="23"/>
      <c r="F62" s="23"/>
      <c r="G62" s="69"/>
      <c r="H62" s="23"/>
      <c r="I62" s="23"/>
    </row>
    <row r="63" spans="3:9" s="112" customFormat="1" ht="15.75">
      <c r="C63" s="69"/>
      <c r="D63" s="23"/>
      <c r="E63" s="23"/>
      <c r="F63" s="23"/>
      <c r="G63" s="69"/>
      <c r="H63" s="23"/>
      <c r="I63" s="23"/>
    </row>
    <row r="64" spans="3:9" s="112" customFormat="1" ht="15.75">
      <c r="C64" s="69"/>
      <c r="D64" s="23"/>
      <c r="E64" s="23"/>
      <c r="F64" s="23"/>
      <c r="G64" s="69"/>
      <c r="H64" s="23"/>
      <c r="I64" s="23"/>
    </row>
    <row r="65" spans="3:9" s="112" customFormat="1" ht="15.75">
      <c r="C65" s="69"/>
      <c r="D65" s="23"/>
      <c r="E65" s="23"/>
      <c r="F65" s="23"/>
      <c r="G65" s="23"/>
      <c r="H65" s="23"/>
      <c r="I65" s="23"/>
    </row>
    <row r="66" spans="3:9" s="112" customFormat="1" ht="15.75">
      <c r="C66" s="69"/>
      <c r="D66" s="23"/>
      <c r="E66" s="23"/>
      <c r="F66" s="23"/>
      <c r="G66" s="23"/>
      <c r="H66" s="23"/>
      <c r="I66" s="23"/>
    </row>
    <row r="67" spans="3:9" s="112" customFormat="1" ht="15.75">
      <c r="C67" s="69"/>
      <c r="D67" s="23"/>
      <c r="E67" s="23"/>
      <c r="F67" s="23"/>
      <c r="G67" s="23"/>
      <c r="H67" s="23"/>
      <c r="I67" s="23"/>
    </row>
    <row r="68" spans="3:9" s="112" customFormat="1" ht="15.75">
      <c r="C68" s="69"/>
      <c r="D68" s="23"/>
      <c r="E68" s="23"/>
      <c r="F68" s="23"/>
      <c r="G68" s="23"/>
      <c r="H68" s="23"/>
      <c r="I68" s="23"/>
    </row>
    <row r="69" spans="3:9" s="112" customFormat="1" ht="15.75">
      <c r="C69" s="69"/>
      <c r="D69" s="23"/>
      <c r="E69" s="23"/>
      <c r="F69" s="23"/>
      <c r="G69" s="23"/>
      <c r="H69" s="23"/>
      <c r="I69" s="23"/>
    </row>
    <row r="70" spans="3:9" s="112" customFormat="1" ht="15.75">
      <c r="C70" s="69"/>
      <c r="D70" s="23"/>
      <c r="E70" s="23"/>
      <c r="F70" s="23"/>
      <c r="G70" s="23"/>
      <c r="H70" s="23"/>
      <c r="I70" s="23"/>
    </row>
    <row r="71" spans="3:9" s="112" customFormat="1" ht="15.75">
      <c r="C71" s="69"/>
      <c r="D71" s="23"/>
      <c r="E71" s="23"/>
      <c r="F71" s="23"/>
      <c r="G71" s="23"/>
      <c r="H71" s="23"/>
      <c r="I71" s="23"/>
    </row>
    <row r="72" spans="3:9" s="112" customFormat="1" ht="15.75">
      <c r="C72" s="69"/>
      <c r="D72" s="23"/>
      <c r="E72" s="23"/>
      <c r="F72" s="23"/>
      <c r="G72" s="23"/>
      <c r="H72" s="23"/>
      <c r="I72" s="23"/>
    </row>
    <row r="73" spans="3:9" s="112" customFormat="1" ht="15.75">
      <c r="C73" s="69"/>
      <c r="D73" s="23"/>
      <c r="E73" s="23"/>
      <c r="F73" s="23"/>
      <c r="G73" s="23"/>
      <c r="H73" s="23"/>
      <c r="I73" s="23"/>
    </row>
    <row r="74" spans="3:9" s="112" customFormat="1" ht="15.75">
      <c r="C74" s="69"/>
      <c r="D74" s="23"/>
      <c r="E74" s="23"/>
      <c r="F74" s="23"/>
      <c r="G74" s="23"/>
      <c r="H74" s="23"/>
      <c r="I74" s="23"/>
    </row>
    <row r="75" spans="3:9" s="112" customFormat="1" ht="15.75">
      <c r="C75" s="69"/>
      <c r="D75" s="23"/>
      <c r="E75" s="23"/>
      <c r="F75" s="23"/>
      <c r="G75" s="23"/>
      <c r="H75" s="23"/>
      <c r="I75" s="23"/>
    </row>
    <row r="76" spans="3:9" s="112" customFormat="1" ht="15.75">
      <c r="C76" s="69"/>
      <c r="D76" s="23"/>
      <c r="E76" s="23"/>
      <c r="F76" s="23"/>
      <c r="G76" s="23"/>
      <c r="H76" s="23"/>
      <c r="I76" s="23"/>
    </row>
    <row r="77" spans="3:9" s="112" customFormat="1" ht="15.75">
      <c r="C77" s="69"/>
      <c r="D77" s="23"/>
      <c r="E77" s="23"/>
      <c r="F77" s="23"/>
      <c r="G77" s="23"/>
      <c r="H77" s="23"/>
      <c r="I77" s="23"/>
    </row>
    <row r="78" spans="3:9" s="112" customFormat="1" ht="15.75">
      <c r="C78" s="116"/>
      <c r="D78" s="117"/>
      <c r="E78" s="117"/>
      <c r="F78" s="117"/>
      <c r="G78" s="117"/>
      <c r="H78" s="117"/>
      <c r="I78" s="117"/>
    </row>
    <row r="79" spans="3:9" s="112" customFormat="1" ht="15.75">
      <c r="C79" s="116"/>
      <c r="D79" s="117"/>
      <c r="E79" s="117"/>
      <c r="F79" s="117"/>
      <c r="G79" s="117"/>
      <c r="H79" s="117"/>
      <c r="I79" s="117"/>
    </row>
    <row r="80" spans="3:9" s="112" customFormat="1" ht="15.75">
      <c r="C80" s="116"/>
      <c r="D80" s="117"/>
      <c r="E80" s="117"/>
      <c r="F80" s="117"/>
      <c r="G80" s="117"/>
      <c r="H80" s="117"/>
      <c r="I80" s="117"/>
    </row>
    <row r="81" spans="3:9" s="112" customFormat="1" ht="15.75">
      <c r="C81" s="116"/>
      <c r="D81" s="117"/>
      <c r="E81" s="117"/>
      <c r="F81" s="117"/>
      <c r="G81" s="117"/>
      <c r="H81" s="117"/>
      <c r="I81" s="117"/>
    </row>
    <row r="82" spans="3:9" s="112" customFormat="1" ht="15.75">
      <c r="C82" s="116"/>
      <c r="D82" s="117"/>
      <c r="E82" s="117"/>
      <c r="F82" s="117"/>
      <c r="G82" s="117"/>
      <c r="H82" s="117"/>
      <c r="I82" s="117"/>
    </row>
    <row r="83" spans="3:9" s="112" customFormat="1" ht="15.75">
      <c r="C83" s="116"/>
      <c r="D83" s="117"/>
      <c r="E83" s="117"/>
      <c r="F83" s="117"/>
      <c r="G83" s="117"/>
      <c r="H83" s="117"/>
      <c r="I83" s="117"/>
    </row>
    <row r="84" spans="3:9" s="112" customFormat="1" ht="15.75">
      <c r="C84" s="116"/>
      <c r="D84" s="117"/>
      <c r="E84" s="117"/>
      <c r="F84" s="117"/>
      <c r="G84" s="117"/>
      <c r="H84" s="117"/>
      <c r="I84" s="117"/>
    </row>
    <row r="85" spans="3:9" s="112" customFormat="1" ht="15.75">
      <c r="C85" s="116"/>
      <c r="D85" s="117"/>
      <c r="E85" s="117"/>
      <c r="F85" s="117"/>
      <c r="G85" s="117"/>
      <c r="H85" s="117"/>
      <c r="I85" s="117"/>
    </row>
    <row r="86" spans="3:9" s="112" customFormat="1" ht="15.75">
      <c r="C86" s="116"/>
      <c r="D86" s="117"/>
      <c r="E86" s="117"/>
      <c r="F86" s="117"/>
      <c r="G86" s="117"/>
      <c r="H86" s="117"/>
      <c r="I86" s="117"/>
    </row>
    <row r="87" spans="3:9" s="112" customFormat="1" ht="15.75">
      <c r="C87" s="116"/>
      <c r="D87" s="117"/>
      <c r="E87" s="117"/>
      <c r="F87" s="117"/>
      <c r="G87" s="117"/>
      <c r="H87" s="117"/>
      <c r="I87" s="117"/>
    </row>
    <row r="88" spans="3:9" s="112" customFormat="1" ht="15.75">
      <c r="C88" s="116"/>
      <c r="D88" s="117"/>
      <c r="E88" s="117"/>
      <c r="F88" s="117"/>
      <c r="G88" s="117"/>
      <c r="H88" s="117"/>
      <c r="I88" s="117"/>
    </row>
    <row r="89" spans="3:9" s="112" customFormat="1" ht="15.75">
      <c r="C89" s="116"/>
      <c r="D89" s="117"/>
      <c r="E89" s="117"/>
      <c r="F89" s="117"/>
      <c r="G89" s="117"/>
      <c r="H89" s="117"/>
      <c r="I89" s="117"/>
    </row>
    <row r="90" spans="3:9" s="112" customFormat="1" ht="15.75">
      <c r="C90" s="116"/>
      <c r="D90" s="117"/>
      <c r="E90" s="117"/>
      <c r="F90" s="117"/>
      <c r="G90" s="117"/>
      <c r="H90" s="117"/>
      <c r="I90" s="117"/>
    </row>
    <row r="91" spans="3:9" s="112" customFormat="1" ht="15.75">
      <c r="C91" s="116"/>
      <c r="D91" s="117"/>
      <c r="E91" s="117"/>
      <c r="F91" s="117"/>
      <c r="G91" s="117"/>
      <c r="H91" s="117"/>
      <c r="I91" s="117"/>
    </row>
    <row r="92" spans="3:9" s="112" customFormat="1" ht="15.75">
      <c r="C92" s="116"/>
      <c r="D92" s="117"/>
      <c r="E92" s="117"/>
      <c r="F92" s="117"/>
      <c r="G92" s="117"/>
      <c r="H92" s="117"/>
      <c r="I92" s="117"/>
    </row>
    <row r="93" spans="3:9" s="112" customFormat="1" ht="15.75">
      <c r="C93" s="116"/>
      <c r="D93" s="117"/>
      <c r="E93" s="117"/>
      <c r="F93" s="117"/>
      <c r="G93" s="117"/>
      <c r="H93" s="117"/>
      <c r="I93" s="117"/>
    </row>
    <row r="94" spans="3:9" s="112" customFormat="1" ht="15.75">
      <c r="C94" s="116"/>
      <c r="D94" s="117"/>
      <c r="E94" s="117"/>
      <c r="F94" s="117"/>
      <c r="G94" s="117"/>
      <c r="H94" s="117"/>
      <c r="I94" s="117"/>
    </row>
    <row r="95" spans="3:9" s="112" customFormat="1" ht="15.75">
      <c r="C95" s="116"/>
      <c r="D95" s="117"/>
      <c r="E95" s="117"/>
      <c r="F95" s="117"/>
      <c r="G95" s="117"/>
      <c r="H95" s="117"/>
      <c r="I95" s="117"/>
    </row>
    <row r="96" spans="3:9" s="112" customFormat="1" ht="15.75">
      <c r="C96" s="116"/>
      <c r="D96" s="117"/>
      <c r="E96" s="117"/>
      <c r="F96" s="117"/>
      <c r="G96" s="117"/>
      <c r="H96" s="117"/>
      <c r="I96" s="117"/>
    </row>
    <row r="97" spans="3:9" s="112" customFormat="1" ht="15.75">
      <c r="C97" s="116"/>
      <c r="D97" s="117"/>
      <c r="E97" s="117"/>
      <c r="F97" s="117"/>
      <c r="G97" s="117"/>
      <c r="H97" s="117"/>
      <c r="I97" s="117"/>
    </row>
    <row r="98" spans="3:9" s="112" customFormat="1" ht="15.75">
      <c r="C98" s="116"/>
      <c r="D98" s="117"/>
      <c r="E98" s="117"/>
      <c r="F98" s="117"/>
      <c r="G98" s="117"/>
      <c r="H98" s="117"/>
      <c r="I98" s="117"/>
    </row>
    <row r="99" spans="3:9" s="112" customFormat="1" ht="15.75">
      <c r="C99" s="116"/>
      <c r="D99" s="117"/>
      <c r="E99" s="117"/>
      <c r="F99" s="117"/>
      <c r="G99" s="117"/>
      <c r="H99" s="117"/>
      <c r="I99" s="117"/>
    </row>
    <row r="100" spans="3:9" s="112" customFormat="1" ht="15.75">
      <c r="C100" s="116"/>
      <c r="D100" s="117"/>
      <c r="E100" s="117"/>
      <c r="F100" s="117"/>
      <c r="G100" s="117"/>
      <c r="H100" s="117"/>
      <c r="I100" s="117"/>
    </row>
    <row r="101" spans="3:9" s="112" customFormat="1" ht="15.75">
      <c r="C101" s="116"/>
      <c r="D101" s="117"/>
      <c r="E101" s="117"/>
      <c r="F101" s="117"/>
      <c r="G101" s="117"/>
      <c r="H101" s="117"/>
      <c r="I101" s="117"/>
    </row>
    <row r="102" spans="3:9" s="112" customFormat="1" ht="15.75">
      <c r="C102" s="116"/>
      <c r="D102" s="117"/>
      <c r="E102" s="117"/>
      <c r="F102" s="117"/>
      <c r="G102" s="117"/>
      <c r="H102" s="117"/>
      <c r="I102" s="117"/>
    </row>
    <row r="103" spans="3:9" s="112" customFormat="1" ht="15.75">
      <c r="C103" s="116"/>
      <c r="D103" s="117"/>
      <c r="E103" s="117"/>
      <c r="F103" s="117"/>
      <c r="G103" s="117"/>
      <c r="H103" s="117"/>
      <c r="I103" s="117"/>
    </row>
    <row r="104" spans="3:9" s="112" customFormat="1" ht="15.75">
      <c r="C104" s="116"/>
      <c r="D104" s="117"/>
      <c r="E104" s="117"/>
      <c r="F104" s="117"/>
      <c r="G104" s="117"/>
      <c r="H104" s="117"/>
      <c r="I104" s="117"/>
    </row>
    <row r="105" spans="3:9" s="112" customFormat="1" ht="15.75">
      <c r="C105" s="116"/>
      <c r="D105" s="117"/>
      <c r="E105" s="117"/>
      <c r="F105" s="117"/>
      <c r="G105" s="117"/>
      <c r="H105" s="117"/>
      <c r="I105" s="117"/>
    </row>
  </sheetData>
  <mergeCells count="2">
    <mergeCell ref="C10:E10"/>
    <mergeCell ref="G10:I10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view="pageBreakPreview" zoomScale="75" zoomScaleNormal="75" zoomScaleSheetLayoutView="75" workbookViewId="0" topLeftCell="A21">
      <selection activeCell="C50" sqref="C50"/>
    </sheetView>
  </sheetViews>
  <sheetFormatPr defaultColWidth="9.140625" defaultRowHeight="12.75"/>
  <cols>
    <col min="1" max="1" width="3.28125" style="49" customWidth="1"/>
    <col min="2" max="2" width="52.7109375" style="49" customWidth="1"/>
    <col min="3" max="3" width="15.57421875" style="49" bestFit="1" customWidth="1"/>
    <col min="4" max="4" width="2.140625" style="49" customWidth="1"/>
    <col min="5" max="5" width="12.7109375" style="49" customWidth="1"/>
    <col min="6" max="6" width="1.7109375" style="49" customWidth="1"/>
    <col min="7" max="7" width="15.421875" style="49" bestFit="1" customWidth="1"/>
    <col min="8" max="8" width="1.7109375" style="49" customWidth="1"/>
    <col min="9" max="9" width="13.00390625" style="49" customWidth="1"/>
    <col min="10" max="16384" width="9.140625" style="49" customWidth="1"/>
  </cols>
  <sheetData>
    <row r="1" ht="15" customHeight="1">
      <c r="I1" s="1"/>
    </row>
    <row r="2" spans="2:9" ht="15.75" hidden="1">
      <c r="B2" s="167" t="s">
        <v>47</v>
      </c>
      <c r="C2" s="167"/>
      <c r="D2" s="167"/>
      <c r="E2" s="167"/>
      <c r="F2" s="167"/>
      <c r="G2" s="167"/>
      <c r="H2" s="167"/>
      <c r="I2" s="167"/>
    </row>
    <row r="3" spans="2:9" ht="15.75" hidden="1">
      <c r="B3" s="168" t="s">
        <v>8</v>
      </c>
      <c r="C3" s="168"/>
      <c r="D3" s="168"/>
      <c r="E3" s="168"/>
      <c r="F3" s="168"/>
      <c r="G3" s="168"/>
      <c r="H3" s="168"/>
      <c r="I3" s="168"/>
    </row>
    <row r="4" spans="2:9" ht="15.75" hidden="1">
      <c r="B4" s="48"/>
      <c r="C4" s="47"/>
      <c r="D4" s="47"/>
      <c r="E4" s="47"/>
      <c r="F4" s="47"/>
      <c r="G4" s="47"/>
      <c r="H4" s="47"/>
      <c r="I4" s="47"/>
    </row>
    <row r="5" spans="2:9" ht="15.75" hidden="1">
      <c r="B5" s="48"/>
      <c r="C5" s="47"/>
      <c r="D5" s="47"/>
      <c r="E5" s="47"/>
      <c r="F5" s="47"/>
      <c r="G5" s="47"/>
      <c r="H5" s="47"/>
      <c r="I5" s="47"/>
    </row>
    <row r="6" spans="1:9" ht="15" customHeight="1" hidden="1">
      <c r="A6" s="18"/>
      <c r="B6" s="166" t="s">
        <v>0</v>
      </c>
      <c r="C6" s="166"/>
      <c r="D6" s="166"/>
      <c r="E6" s="166"/>
      <c r="F6" s="166"/>
      <c r="G6" s="166"/>
      <c r="H6" s="166"/>
      <c r="I6" s="166"/>
    </row>
    <row r="7" spans="1:9" ht="15" customHeight="1">
      <c r="A7" s="18"/>
      <c r="B7" s="14"/>
      <c r="C7" s="14"/>
      <c r="D7" s="14"/>
      <c r="E7" s="14"/>
      <c r="F7" s="14"/>
      <c r="G7" s="14"/>
      <c r="H7" s="14"/>
      <c r="I7" s="14"/>
    </row>
    <row r="8" spans="1:9" ht="15" customHeight="1">
      <c r="A8" s="18"/>
      <c r="B8" s="14"/>
      <c r="C8" s="14"/>
      <c r="D8" s="14"/>
      <c r="E8" s="14"/>
      <c r="F8" s="14"/>
      <c r="G8" s="14"/>
      <c r="H8" s="14"/>
      <c r="I8" s="14"/>
    </row>
    <row r="9" spans="1:9" ht="15" customHeight="1">
      <c r="A9" s="18"/>
      <c r="B9" s="14"/>
      <c r="C9" s="14"/>
      <c r="D9" s="14"/>
      <c r="E9" s="14"/>
      <c r="F9" s="14"/>
      <c r="G9" s="14"/>
      <c r="H9" s="14"/>
      <c r="I9" s="14"/>
    </row>
    <row r="10" spans="1:9" ht="15" customHeight="1">
      <c r="A10" s="18"/>
      <c r="B10" s="14"/>
      <c r="C10" s="14"/>
      <c r="D10" s="14"/>
      <c r="E10" s="14"/>
      <c r="F10" s="14"/>
      <c r="G10" s="14"/>
      <c r="H10" s="14"/>
      <c r="I10" s="14"/>
    </row>
    <row r="11" spans="1:9" ht="15" customHeight="1">
      <c r="A11" s="18"/>
      <c r="B11" s="14"/>
      <c r="C11" s="14"/>
      <c r="D11" s="14"/>
      <c r="E11" s="14"/>
      <c r="F11" s="14"/>
      <c r="G11" s="14"/>
      <c r="H11" s="14"/>
      <c r="I11" s="14"/>
    </row>
    <row r="12" spans="1:9" ht="15" customHeight="1">
      <c r="A12" s="18"/>
      <c r="B12" s="14"/>
      <c r="C12" s="14"/>
      <c r="D12" s="14"/>
      <c r="E12" s="14"/>
      <c r="F12" s="14"/>
      <c r="G12" s="14"/>
      <c r="H12" s="14"/>
      <c r="I12" s="14"/>
    </row>
    <row r="13" spans="1:9" ht="1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5" customHeight="1">
      <c r="A14" s="18"/>
      <c r="B14" s="18" t="s">
        <v>177</v>
      </c>
      <c r="C14" s="52"/>
      <c r="D14" s="52"/>
      <c r="E14" s="24"/>
      <c r="F14" s="24"/>
      <c r="G14" s="14"/>
      <c r="H14" s="14"/>
      <c r="I14" s="24"/>
    </row>
    <row r="15" spans="1:9" ht="15" customHeight="1">
      <c r="A15" s="18"/>
      <c r="B15" s="18" t="s">
        <v>37</v>
      </c>
      <c r="C15" s="52"/>
      <c r="D15" s="52"/>
      <c r="E15" s="24"/>
      <c r="F15" s="24"/>
      <c r="G15" s="14"/>
      <c r="H15" s="14"/>
      <c r="I15" s="24"/>
    </row>
    <row r="16" spans="1:9" ht="15" customHeight="1">
      <c r="A16" s="18"/>
      <c r="B16" s="18"/>
      <c r="C16" s="52"/>
      <c r="D16" s="52"/>
      <c r="E16" s="24"/>
      <c r="F16" s="24"/>
      <c r="G16" s="14"/>
      <c r="H16" s="14"/>
      <c r="I16" s="24"/>
    </row>
    <row r="17" spans="1:9" ht="15" customHeight="1">
      <c r="A17" s="18"/>
      <c r="B17" s="17" t="s">
        <v>38</v>
      </c>
      <c r="C17" s="28"/>
      <c r="D17" s="28"/>
      <c r="E17" s="28"/>
      <c r="F17" s="24"/>
      <c r="G17" s="52"/>
      <c r="H17" s="28"/>
      <c r="I17" s="28"/>
    </row>
    <row r="18" spans="1:9" ht="15" customHeight="1">
      <c r="A18" s="18"/>
      <c r="B18" s="17"/>
      <c r="C18" s="28"/>
      <c r="D18" s="28"/>
      <c r="E18" s="28"/>
      <c r="F18" s="24"/>
      <c r="G18" s="52"/>
      <c r="H18" s="28"/>
      <c r="I18" s="28"/>
    </row>
    <row r="19" spans="1:9" ht="15" customHeight="1">
      <c r="A19" s="18"/>
      <c r="B19" s="18"/>
      <c r="C19" s="165" t="s">
        <v>1</v>
      </c>
      <c r="D19" s="165"/>
      <c r="E19" s="165"/>
      <c r="F19" s="15"/>
      <c r="G19" s="165" t="s">
        <v>2</v>
      </c>
      <c r="H19" s="165"/>
      <c r="I19" s="165"/>
    </row>
    <row r="20" spans="1:9" ht="15" customHeight="1">
      <c r="A20" s="18"/>
      <c r="B20" s="18"/>
      <c r="C20" s="151">
        <f>+G20</f>
        <v>39082</v>
      </c>
      <c r="D20" s="151"/>
      <c r="E20" s="152">
        <f>+I20</f>
        <v>38717</v>
      </c>
      <c r="F20" s="152"/>
      <c r="G20" s="151">
        <v>39082</v>
      </c>
      <c r="H20" s="151"/>
      <c r="I20" s="152">
        <v>38717</v>
      </c>
    </row>
    <row r="21" spans="1:9" ht="15" customHeight="1">
      <c r="A21" s="18"/>
      <c r="B21" s="18"/>
      <c r="C21" s="28" t="s">
        <v>3</v>
      </c>
      <c r="D21" s="28"/>
      <c r="E21" s="29" t="s">
        <v>3</v>
      </c>
      <c r="F21" s="29"/>
      <c r="G21" s="28" t="str">
        <f>+C21</f>
        <v> RM'000</v>
      </c>
      <c r="H21" s="28"/>
      <c r="I21" s="29" t="s">
        <v>3</v>
      </c>
    </row>
    <row r="22" spans="1:9" ht="15" customHeight="1">
      <c r="A22" s="16"/>
      <c r="B22" s="15"/>
      <c r="C22" s="15"/>
      <c r="D22" s="15"/>
      <c r="E22" s="15"/>
      <c r="F22" s="15"/>
      <c r="G22" s="16"/>
      <c r="H22" s="16"/>
      <c r="I22" s="15"/>
    </row>
    <row r="23" spans="1:10" ht="15" customHeight="1">
      <c r="A23" s="16"/>
      <c r="B23" s="31" t="s">
        <v>7</v>
      </c>
      <c r="C23" s="54">
        <f>'[2]CIS'!$T$11/1000</f>
        <v>25029.036</v>
      </c>
      <c r="D23" s="30"/>
      <c r="E23" s="30">
        <v>14748</v>
      </c>
      <c r="F23" s="30"/>
      <c r="G23" s="54">
        <f>'[2]CIS'!$O$11/1000</f>
        <v>67697.204</v>
      </c>
      <c r="H23" s="54"/>
      <c r="I23" s="30">
        <v>38543</v>
      </c>
      <c r="J23" s="50" t="s">
        <v>16</v>
      </c>
    </row>
    <row r="24" spans="1:9" ht="15" customHeight="1">
      <c r="A24" s="16"/>
      <c r="B24" s="46"/>
      <c r="C24" s="54"/>
      <c r="D24" s="30"/>
      <c r="E24" s="30"/>
      <c r="F24" s="30"/>
      <c r="G24" s="54"/>
      <c r="H24" s="54"/>
      <c r="I24" s="30"/>
    </row>
    <row r="25" spans="1:9" ht="15" customHeight="1">
      <c r="A25" s="16"/>
      <c r="B25" s="31" t="s">
        <v>66</v>
      </c>
      <c r="C25" s="54">
        <f>+G25</f>
        <v>0</v>
      </c>
      <c r="D25" s="30"/>
      <c r="E25" s="30">
        <v>0</v>
      </c>
      <c r="F25" s="30"/>
      <c r="G25" s="54">
        <v>0</v>
      </c>
      <c r="H25" s="54"/>
      <c r="I25" s="30">
        <v>1550</v>
      </c>
    </row>
    <row r="26" spans="1:9" ht="15" customHeight="1">
      <c r="A26" s="16"/>
      <c r="B26" s="31" t="s">
        <v>159</v>
      </c>
      <c r="C26" s="54">
        <f>'[2]CIS'!$T$16/1000</f>
        <v>20398.965</v>
      </c>
      <c r="D26" s="30"/>
      <c r="E26" s="30">
        <v>0</v>
      </c>
      <c r="F26" s="30"/>
      <c r="G26" s="54">
        <f>'[2]CIS'!$O$16/1000</f>
        <v>20398.965</v>
      </c>
      <c r="H26" s="54"/>
      <c r="I26" s="30">
        <v>0</v>
      </c>
    </row>
    <row r="27" spans="1:9" ht="15" customHeight="1">
      <c r="A27" s="16"/>
      <c r="B27" s="55" t="s">
        <v>33</v>
      </c>
      <c r="C27" s="54">
        <f>('[2]CIS'!$T$13+'[2]CIS'!$T$26)/1000</f>
        <v>914.689</v>
      </c>
      <c r="D27" s="30"/>
      <c r="E27" s="30">
        <v>277</v>
      </c>
      <c r="F27" s="30"/>
      <c r="G27" s="54">
        <f>('[2]CIS'!$O$13+'[2]CIS'!$O$26)/1000</f>
        <v>2286.862</v>
      </c>
      <c r="H27" s="54"/>
      <c r="I27" s="30">
        <v>999</v>
      </c>
    </row>
    <row r="28" spans="1:9" ht="15" customHeight="1">
      <c r="A28" s="16"/>
      <c r="B28" s="55" t="s">
        <v>34</v>
      </c>
      <c r="C28" s="54">
        <f>'[2]CIS'!$T$18/1000</f>
        <v>-508.647</v>
      </c>
      <c r="D28" s="30"/>
      <c r="E28" s="30">
        <v>-452</v>
      </c>
      <c r="F28" s="30"/>
      <c r="G28" s="54">
        <f>'[2]CIS'!$O$18/1000</f>
        <v>-1409.778</v>
      </c>
      <c r="H28" s="54"/>
      <c r="I28" s="30">
        <v>-1341</v>
      </c>
    </row>
    <row r="29" spans="1:9" ht="15" customHeight="1">
      <c r="A29" s="16"/>
      <c r="B29" s="55" t="s">
        <v>25</v>
      </c>
      <c r="C29" s="54">
        <f>'[2]CIS'!$T$19/1000</f>
        <v>-89.273</v>
      </c>
      <c r="D29" s="30"/>
      <c r="E29" s="30">
        <v>-114</v>
      </c>
      <c r="F29" s="30"/>
      <c r="G29" s="54">
        <f>'[2]CIS'!$O$19/1000</f>
        <v>-310.907</v>
      </c>
      <c r="H29" s="54"/>
      <c r="I29" s="30">
        <v>-315</v>
      </c>
    </row>
    <row r="30" spans="1:9" ht="15" customHeight="1">
      <c r="A30" s="16"/>
      <c r="B30" s="55" t="s">
        <v>173</v>
      </c>
      <c r="C30" s="54">
        <f>'[2]CIS'!$T$20/1000</f>
        <v>-3506.353</v>
      </c>
      <c r="D30" s="30"/>
      <c r="E30" s="30">
        <v>0</v>
      </c>
      <c r="F30" s="30"/>
      <c r="G30" s="54">
        <f>'[2]CIS'!$O$20/1000</f>
        <v>-3506.353</v>
      </c>
      <c r="H30" s="54"/>
      <c r="I30" s="30">
        <v>0</v>
      </c>
    </row>
    <row r="31" spans="1:9" ht="15" customHeight="1">
      <c r="A31" s="16"/>
      <c r="B31" s="55" t="s">
        <v>35</v>
      </c>
      <c r="C31" s="54">
        <f>('[2]CIS'!$T$17+'[2]CIS'!$T$21)/1000</f>
        <v>-9018.604</v>
      </c>
      <c r="D31" s="30"/>
      <c r="E31" s="30">
        <v>-10553</v>
      </c>
      <c r="F31" s="30"/>
      <c r="G31" s="54">
        <f>('[2]CIS'!$O$17+'[2]CIS'!$O$21)/1000</f>
        <v>-29745.395</v>
      </c>
      <c r="H31" s="54"/>
      <c r="I31" s="30">
        <v>-22078</v>
      </c>
    </row>
    <row r="32" spans="1:9" ht="15" customHeight="1">
      <c r="A32" s="16"/>
      <c r="B32" s="55"/>
      <c r="C32" s="56"/>
      <c r="D32" s="30"/>
      <c r="E32" s="26"/>
      <c r="F32" s="30"/>
      <c r="G32" s="56"/>
      <c r="H32" s="54"/>
      <c r="I32" s="26"/>
    </row>
    <row r="33" spans="1:9" ht="15" customHeight="1">
      <c r="A33" s="16"/>
      <c r="B33" s="57" t="s">
        <v>36</v>
      </c>
      <c r="C33" s="54">
        <f>SUM(C23:C32)</f>
        <v>33219.813</v>
      </c>
      <c r="D33" s="58"/>
      <c r="E33" s="30">
        <f>SUM(E23:E32)</f>
        <v>3906</v>
      </c>
      <c r="F33" s="58"/>
      <c r="G33" s="54">
        <f>SUM(G23:G32)</f>
        <v>55410.59799999997</v>
      </c>
      <c r="H33" s="59"/>
      <c r="I33" s="30">
        <f>SUM(I23:I32)</f>
        <v>17358</v>
      </c>
    </row>
    <row r="34" spans="1:9" ht="15" customHeight="1">
      <c r="A34" s="16"/>
      <c r="B34" s="55" t="s">
        <v>26</v>
      </c>
      <c r="C34" s="54">
        <f>'[2]CIS'!$T$28/1000</f>
        <v>-660.774</v>
      </c>
      <c r="D34" s="30"/>
      <c r="E34" s="30">
        <v>-656</v>
      </c>
      <c r="F34" s="30"/>
      <c r="G34" s="54">
        <f>('[2]CIS'!$O$28/1000)</f>
        <v>-1993.83</v>
      </c>
      <c r="H34" s="54"/>
      <c r="I34" s="30">
        <v>-879</v>
      </c>
    </row>
    <row r="35" spans="1:9" ht="15" customHeight="1">
      <c r="A35" s="16"/>
      <c r="B35" s="19"/>
      <c r="C35" s="56"/>
      <c r="D35" s="30"/>
      <c r="E35" s="26"/>
      <c r="F35" s="30"/>
      <c r="G35" s="56"/>
      <c r="H35" s="54"/>
      <c r="I35" s="26"/>
    </row>
    <row r="36" spans="1:9" ht="15" customHeight="1">
      <c r="A36" s="24"/>
      <c r="B36" s="22" t="s">
        <v>71</v>
      </c>
      <c r="C36" s="20">
        <f>SUM(C33:C35)</f>
        <v>32559.039</v>
      </c>
      <c r="D36" s="20"/>
      <c r="E36" s="21">
        <f>SUM(E33:E35)</f>
        <v>3250</v>
      </c>
      <c r="F36" s="25"/>
      <c r="G36" s="20">
        <f>SUM(G33:G35)</f>
        <v>53416.76799999997</v>
      </c>
      <c r="H36" s="20"/>
      <c r="I36" s="21">
        <f>SUM(I33:I34)</f>
        <v>16479</v>
      </c>
    </row>
    <row r="37" spans="1:9" ht="15" customHeight="1">
      <c r="A37" s="16"/>
      <c r="B37" s="19" t="s">
        <v>68</v>
      </c>
      <c r="C37" s="54">
        <v>-2708</v>
      </c>
      <c r="D37" s="30"/>
      <c r="E37" s="30">
        <v>850</v>
      </c>
      <c r="F37" s="30"/>
      <c r="G37" s="54">
        <v>-5975</v>
      </c>
      <c r="H37" s="54"/>
      <c r="I37" s="30">
        <v>-2201</v>
      </c>
    </row>
    <row r="38" spans="1:9" ht="15" customHeight="1">
      <c r="A38" s="16"/>
      <c r="B38" s="19"/>
      <c r="C38" s="60"/>
      <c r="D38" s="58"/>
      <c r="E38" s="61"/>
      <c r="F38" s="62"/>
      <c r="G38" s="60"/>
      <c r="H38" s="63"/>
      <c r="I38" s="61"/>
    </row>
    <row r="39" spans="1:9" ht="15" customHeight="1" thickBot="1">
      <c r="A39" s="16"/>
      <c r="B39" s="22" t="s">
        <v>95</v>
      </c>
      <c r="C39" s="136">
        <f>SUM(C36:C38)</f>
        <v>29851.039</v>
      </c>
      <c r="D39" s="58"/>
      <c r="E39" s="137">
        <f>SUM(E36:E38)</f>
        <v>4100</v>
      </c>
      <c r="F39" s="58"/>
      <c r="G39" s="136">
        <f>SUM(G36:G38)</f>
        <v>47441.76799999997</v>
      </c>
      <c r="H39" s="59"/>
      <c r="I39" s="137">
        <f>SUM(I36:I38)</f>
        <v>14278</v>
      </c>
    </row>
    <row r="40" spans="1:9" ht="15" customHeight="1" thickTop="1">
      <c r="A40" s="16"/>
      <c r="B40" s="22"/>
      <c r="C40" s="67"/>
      <c r="D40" s="58"/>
      <c r="E40" s="25"/>
      <c r="F40" s="58"/>
      <c r="G40" s="67"/>
      <c r="H40" s="59"/>
      <c r="I40" s="25"/>
    </row>
    <row r="41" spans="1:9" ht="15" customHeight="1">
      <c r="A41" s="16"/>
      <c r="B41" s="22" t="s">
        <v>96</v>
      </c>
      <c r="C41" s="67"/>
      <c r="D41" s="58"/>
      <c r="E41" s="25"/>
      <c r="F41" s="58"/>
      <c r="G41" s="67"/>
      <c r="H41" s="59"/>
      <c r="I41" s="25"/>
    </row>
    <row r="42" spans="1:9" ht="15" customHeight="1">
      <c r="A42" s="16"/>
      <c r="B42" s="19" t="s">
        <v>97</v>
      </c>
      <c r="C42" s="67">
        <f>C39</f>
        <v>29851.039</v>
      </c>
      <c r="D42" s="58"/>
      <c r="E42" s="25">
        <f>E39-E43</f>
        <v>3530</v>
      </c>
      <c r="F42" s="58"/>
      <c r="G42" s="67">
        <f>G39</f>
        <v>47441.76799999997</v>
      </c>
      <c r="H42" s="59"/>
      <c r="I42" s="25">
        <f>I39-I43</f>
        <v>12445</v>
      </c>
    </row>
    <row r="43" spans="1:9" ht="15" customHeight="1">
      <c r="A43" s="16"/>
      <c r="B43" s="19" t="s">
        <v>98</v>
      </c>
      <c r="C43" s="67">
        <v>0</v>
      </c>
      <c r="D43" s="58"/>
      <c r="E43" s="25">
        <v>570</v>
      </c>
      <c r="F43" s="58"/>
      <c r="G43" s="67">
        <v>0</v>
      </c>
      <c r="H43" s="59"/>
      <c r="I43" s="25">
        <v>1833</v>
      </c>
    </row>
    <row r="44" spans="1:9" ht="15" customHeight="1">
      <c r="A44" s="16"/>
      <c r="B44" s="19"/>
      <c r="C44" s="56"/>
      <c r="D44" s="58"/>
      <c r="E44" s="26"/>
      <c r="F44" s="58"/>
      <c r="G44" s="67"/>
      <c r="H44" s="59"/>
      <c r="I44" s="25"/>
    </row>
    <row r="45" spans="1:9" ht="15" customHeight="1" thickBot="1">
      <c r="A45" s="16"/>
      <c r="B45" s="19"/>
      <c r="C45" s="136">
        <f>SUM(C42:C44)</f>
        <v>29851.039</v>
      </c>
      <c r="D45" s="58"/>
      <c r="E45" s="137">
        <f>SUM(E42:E44)</f>
        <v>4100</v>
      </c>
      <c r="F45" s="58"/>
      <c r="G45" s="136">
        <f>SUM(G42:G44)</f>
        <v>47441.76799999997</v>
      </c>
      <c r="H45" s="59"/>
      <c r="I45" s="137">
        <f>SUM(I42:I44)</f>
        <v>14278</v>
      </c>
    </row>
    <row r="46" spans="1:9" ht="15" customHeight="1" thickTop="1">
      <c r="A46" s="24"/>
      <c r="B46" s="19"/>
      <c r="C46" s="20"/>
      <c r="D46" s="20"/>
      <c r="E46" s="21"/>
      <c r="F46" s="27"/>
      <c r="G46" s="20"/>
      <c r="H46" s="27"/>
      <c r="I46" s="21"/>
    </row>
    <row r="47" spans="1:9" ht="15" customHeight="1">
      <c r="A47" s="24"/>
      <c r="B47" s="22" t="s">
        <v>125</v>
      </c>
      <c r="C47" s="20"/>
      <c r="D47" s="20"/>
      <c r="E47" s="21"/>
      <c r="F47" s="27"/>
      <c r="G47" s="20"/>
      <c r="H47" s="27"/>
      <c r="I47" s="21"/>
    </row>
    <row r="48" spans="1:9" ht="15" customHeight="1">
      <c r="A48" s="24"/>
      <c r="B48" s="22" t="s">
        <v>126</v>
      </c>
      <c r="C48" s="20"/>
      <c r="D48" s="20"/>
      <c r="E48" s="21"/>
      <c r="F48" s="27"/>
      <c r="G48" s="20"/>
      <c r="H48" s="27"/>
      <c r="I48" s="21"/>
    </row>
    <row r="49" spans="1:9" ht="15" customHeight="1" thickBot="1">
      <c r="A49" s="16"/>
      <c r="B49" s="18" t="s">
        <v>99</v>
      </c>
      <c r="C49" s="121">
        <f>ROUND(+C42/643585*100,2)</f>
        <v>4.64</v>
      </c>
      <c r="D49" s="65"/>
      <c r="E49" s="64">
        <f>ROUND(+E42/535350*100,2)</f>
        <v>0.66</v>
      </c>
      <c r="F49" s="65"/>
      <c r="G49" s="121">
        <f>ROUND(+G42/631376*100,2)</f>
        <v>7.51</v>
      </c>
      <c r="H49" s="65"/>
      <c r="I49" s="64">
        <f>ROUND(+I42/535350*100,2)</f>
        <v>2.32</v>
      </c>
    </row>
    <row r="50" spans="1:9" ht="15" customHeight="1" thickTop="1">
      <c r="A50" s="24"/>
      <c r="B50" s="24" t="s">
        <v>16</v>
      </c>
      <c r="C50" s="20"/>
      <c r="D50" s="20"/>
      <c r="E50" s="25"/>
      <c r="F50" s="25"/>
      <c r="G50" s="20"/>
      <c r="H50" s="20"/>
      <c r="I50" s="25"/>
    </row>
    <row r="51" spans="1:9" ht="15" customHeight="1" thickBot="1">
      <c r="A51" s="24"/>
      <c r="B51" s="19" t="s">
        <v>100</v>
      </c>
      <c r="C51" s="66" t="s">
        <v>10</v>
      </c>
      <c r="D51" s="67"/>
      <c r="E51" s="66" t="s">
        <v>10</v>
      </c>
      <c r="F51" s="25"/>
      <c r="G51" s="66" t="s">
        <v>10</v>
      </c>
      <c r="H51" s="67"/>
      <c r="I51" s="66" t="s">
        <v>10</v>
      </c>
    </row>
    <row r="52" spans="1:9" ht="16.5" thickTop="1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5.75">
      <c r="A53" s="18"/>
      <c r="C53" s="18"/>
      <c r="D53" s="18"/>
      <c r="E53" s="18"/>
      <c r="F53" s="18"/>
      <c r="G53" s="18"/>
      <c r="H53" s="18"/>
      <c r="I53" s="18"/>
    </row>
    <row r="54" spans="1:9" ht="15.75">
      <c r="A54" s="18"/>
      <c r="C54" s="18"/>
      <c r="D54" s="18"/>
      <c r="E54" s="18"/>
      <c r="F54" s="18"/>
      <c r="G54" s="18"/>
      <c r="H54" s="18"/>
      <c r="I54" s="18"/>
    </row>
    <row r="55" ht="15.75">
      <c r="B55" s="18"/>
    </row>
    <row r="56" ht="15.75">
      <c r="B56" s="68"/>
    </row>
  </sheetData>
  <mergeCells count="5">
    <mergeCell ref="C19:E19"/>
    <mergeCell ref="G19:I19"/>
    <mergeCell ref="B6:I6"/>
    <mergeCell ref="B2:I2"/>
    <mergeCell ref="B3:I3"/>
  </mergeCells>
  <printOptions/>
  <pageMargins left="0.75" right="0.7" top="0.71" bottom="0.8" header="0.31496062992126" footer="0.54"/>
  <pageSetup fitToHeight="1" fitToWidth="1" horizontalDpi="600" verticalDpi="600" orientation="portrait" paperSize="9" scale="74" r:id="rId2"/>
  <ignoredErrors>
    <ignoredError sqref="I38:I41 I33 I35:I36 I44:I48 G43:G48 E38:E41 E33 E35:E36 E44:E48 F33:F48 H33:H48 G33 G35:G36 G38:G41 D33:D48 C43:C48 C38:C41 C35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75" zoomScaleNormal="75" workbookViewId="0" topLeftCell="A38">
      <selection activeCell="H73" sqref="H73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22.28125" style="0" customWidth="1"/>
    <col min="4" max="5" width="13.7109375" style="0" customWidth="1"/>
    <col min="6" max="6" width="18.00390625" style="0" customWidth="1"/>
    <col min="7" max="7" width="4.8515625" style="0" customWidth="1"/>
    <col min="8" max="8" width="15.8515625" style="0" customWidth="1"/>
    <col min="9" max="9" width="0.85546875" style="0" customWidth="1"/>
    <col min="10" max="10" width="13.421875" style="0" bestFit="1" customWidth="1"/>
    <col min="11" max="11" width="3.00390625" style="0" customWidth="1"/>
    <col min="12" max="13" width="0" style="0" hidden="1" customWidth="1"/>
    <col min="14" max="14" width="10.8515625" style="0" hidden="1" customWidth="1"/>
    <col min="15" max="16" width="0" style="0" hidden="1" customWidth="1"/>
    <col min="17" max="17" width="12.00390625" style="37" hidden="1" customWidth="1"/>
    <col min="18" max="18" width="10.140625" style="0" hidden="1" customWidth="1"/>
  </cols>
  <sheetData>
    <row r="1" spans="1:11" ht="15.75">
      <c r="A1" s="18"/>
      <c r="B1" s="35" t="s">
        <v>47</v>
      </c>
      <c r="C1" s="28"/>
      <c r="D1" s="28"/>
      <c r="E1" s="28"/>
      <c r="F1" s="28"/>
      <c r="G1" s="28"/>
      <c r="H1" s="28"/>
      <c r="I1" s="28"/>
      <c r="J1" s="28"/>
      <c r="K1" s="28"/>
    </row>
    <row r="2" spans="1:17" s="2" customFormat="1" ht="15.75">
      <c r="A2" s="18"/>
      <c r="B2" s="34" t="s">
        <v>8</v>
      </c>
      <c r="C2" s="36"/>
      <c r="D2" s="36"/>
      <c r="E2" s="36"/>
      <c r="F2" s="36"/>
      <c r="G2" s="36"/>
      <c r="H2" s="36"/>
      <c r="I2" s="36"/>
      <c r="J2" s="36"/>
      <c r="K2" s="36"/>
      <c r="Q2" s="38"/>
    </row>
    <row r="3" spans="1:17" s="2" customFormat="1" ht="15" customHeight="1">
      <c r="A3" s="18"/>
      <c r="B3" s="22" t="s">
        <v>0</v>
      </c>
      <c r="C3" s="14"/>
      <c r="D3" s="14"/>
      <c r="E3" s="14"/>
      <c r="F3" s="14"/>
      <c r="G3" s="14"/>
      <c r="H3" s="14"/>
      <c r="I3" s="14"/>
      <c r="J3" s="14"/>
      <c r="K3" s="14"/>
      <c r="Q3" s="38"/>
    </row>
    <row r="4" spans="1:17" s="8" customFormat="1" ht="15" customHeight="1">
      <c r="A4" s="18"/>
      <c r="B4" s="22" t="s">
        <v>75</v>
      </c>
      <c r="C4" s="19"/>
      <c r="D4" s="19"/>
      <c r="E4" s="19"/>
      <c r="F4" s="19"/>
      <c r="G4" s="20"/>
      <c r="H4" s="169"/>
      <c r="I4" s="165"/>
      <c r="J4" s="165"/>
      <c r="K4" s="18"/>
      <c r="L4" s="7"/>
      <c r="M4" s="7"/>
      <c r="N4" s="7"/>
      <c r="O4" s="7"/>
      <c r="P4" s="7"/>
      <c r="Q4" s="39"/>
    </row>
    <row r="5" spans="1:17" s="4" customFormat="1" ht="15" customHeight="1">
      <c r="A5" s="19"/>
      <c r="B5" s="19"/>
      <c r="C5" s="19"/>
      <c r="D5" s="19"/>
      <c r="E5" s="19"/>
      <c r="F5" s="19"/>
      <c r="G5" s="18"/>
      <c r="H5" s="69" t="s">
        <v>4</v>
      </c>
      <c r="I5" s="69"/>
      <c r="J5" s="23" t="s">
        <v>4</v>
      </c>
      <c r="K5" s="18"/>
      <c r="L5" s="3"/>
      <c r="M5" s="3" t="s">
        <v>41</v>
      </c>
      <c r="N5" s="3" t="s">
        <v>48</v>
      </c>
      <c r="O5" s="3" t="s">
        <v>42</v>
      </c>
      <c r="P5" s="3" t="s">
        <v>48</v>
      </c>
      <c r="Q5" s="40"/>
    </row>
    <row r="6" spans="1:17" s="4" customFormat="1" ht="15" customHeight="1">
      <c r="A6" s="19"/>
      <c r="B6" s="19"/>
      <c r="C6" s="19"/>
      <c r="D6" s="19"/>
      <c r="E6" s="19"/>
      <c r="F6" s="19"/>
      <c r="G6" s="18"/>
      <c r="H6" s="151">
        <v>39082</v>
      </c>
      <c r="I6" s="28"/>
      <c r="J6" s="53" t="s">
        <v>123</v>
      </c>
      <c r="K6" s="18"/>
      <c r="L6" s="3"/>
      <c r="M6" s="3"/>
      <c r="N6" s="3"/>
      <c r="O6" s="3"/>
      <c r="P6" s="3"/>
      <c r="Q6" s="40"/>
    </row>
    <row r="7" spans="1:17" s="4" customFormat="1" ht="15" customHeight="1">
      <c r="A7" s="19"/>
      <c r="B7" s="19"/>
      <c r="C7" s="19"/>
      <c r="D7" s="19"/>
      <c r="E7" s="19"/>
      <c r="F7" s="19"/>
      <c r="G7" s="18"/>
      <c r="H7" s="28" t="s">
        <v>3</v>
      </c>
      <c r="I7" s="28"/>
      <c r="J7" s="29" t="s">
        <v>3</v>
      </c>
      <c r="K7" s="18"/>
      <c r="L7" s="3"/>
      <c r="M7" s="3"/>
      <c r="N7" s="3"/>
      <c r="O7" s="3"/>
      <c r="P7" s="3"/>
      <c r="Q7" s="40"/>
    </row>
    <row r="8" spans="1:17" s="4" customFormat="1" ht="15" customHeight="1">
      <c r="A8" s="19"/>
      <c r="B8" s="22" t="s">
        <v>101</v>
      </c>
      <c r="C8" s="19"/>
      <c r="D8" s="19"/>
      <c r="E8" s="19"/>
      <c r="F8" s="19"/>
      <c r="G8" s="18"/>
      <c r="H8" s="28"/>
      <c r="I8" s="28"/>
      <c r="J8" s="29"/>
      <c r="K8" s="18"/>
      <c r="L8" s="3"/>
      <c r="M8" s="3"/>
      <c r="N8" s="3"/>
      <c r="O8" s="3"/>
      <c r="P8" s="3"/>
      <c r="Q8" s="40"/>
    </row>
    <row r="9" spans="1:17" s="4" customFormat="1" ht="15" customHeight="1">
      <c r="A9" s="19"/>
      <c r="B9" s="22"/>
      <c r="C9" s="19"/>
      <c r="D9" s="19"/>
      <c r="E9" s="19"/>
      <c r="F9" s="19"/>
      <c r="G9" s="18"/>
      <c r="H9" s="28"/>
      <c r="I9" s="28"/>
      <c r="J9" s="29"/>
      <c r="K9" s="18"/>
      <c r="L9" s="3"/>
      <c r="M9" s="3"/>
      <c r="N9" s="3"/>
      <c r="O9" s="3"/>
      <c r="P9" s="3"/>
      <c r="Q9" s="40"/>
    </row>
    <row r="10" spans="1:17" s="4" customFormat="1" ht="15" customHeight="1">
      <c r="A10" s="19"/>
      <c r="B10" s="22" t="s">
        <v>106</v>
      </c>
      <c r="C10" s="19"/>
      <c r="D10" s="19"/>
      <c r="E10" s="19"/>
      <c r="F10" s="19"/>
      <c r="G10" s="18"/>
      <c r="H10" s="28"/>
      <c r="I10" s="28"/>
      <c r="J10" s="29"/>
      <c r="K10" s="18"/>
      <c r="L10" s="3"/>
      <c r="M10" s="3"/>
      <c r="N10" s="3"/>
      <c r="O10" s="3"/>
      <c r="P10" s="3"/>
      <c r="Q10" s="40"/>
    </row>
    <row r="11" spans="1:17" s="4" customFormat="1" ht="15" customHeight="1">
      <c r="A11" s="19"/>
      <c r="B11" s="22"/>
      <c r="C11" s="19"/>
      <c r="D11" s="19"/>
      <c r="E11" s="19"/>
      <c r="F11" s="19"/>
      <c r="G11" s="18"/>
      <c r="H11" s="28"/>
      <c r="I11" s="28"/>
      <c r="J11" s="29"/>
      <c r="K11" s="18"/>
      <c r="L11" s="3"/>
      <c r="M11" s="3"/>
      <c r="N11" s="3"/>
      <c r="O11" s="3"/>
      <c r="P11" s="3"/>
      <c r="Q11" s="40"/>
    </row>
    <row r="12" spans="1:18" s="8" customFormat="1" ht="15" customHeight="1">
      <c r="A12" s="19"/>
      <c r="B12" s="19" t="s">
        <v>117</v>
      </c>
      <c r="C12" s="17"/>
      <c r="D12" s="19"/>
      <c r="E12" s="19"/>
      <c r="F12" s="19"/>
      <c r="G12" s="18"/>
      <c r="H12" s="135">
        <f>'[2]CBS'!$P$11/1000</f>
        <v>1743.828</v>
      </c>
      <c r="I12" s="20"/>
      <c r="J12" s="70">
        <v>1771</v>
      </c>
      <c r="K12" s="18"/>
      <c r="L12" s="7"/>
      <c r="M12" s="7">
        <v>332</v>
      </c>
      <c r="N12" s="12">
        <f>H12-M12</f>
        <v>1411.828</v>
      </c>
      <c r="O12" s="12">
        <v>9657</v>
      </c>
      <c r="P12" s="12">
        <f>J12-O12</f>
        <v>-7886</v>
      </c>
      <c r="Q12" s="41">
        <f>N12-P12</f>
        <v>9297.828</v>
      </c>
      <c r="R12" s="13">
        <f>N12-J12</f>
        <v>-359.172</v>
      </c>
    </row>
    <row r="13" spans="1:18" s="8" customFormat="1" ht="15" customHeight="1">
      <c r="A13" s="19"/>
      <c r="B13" s="19" t="s">
        <v>112</v>
      </c>
      <c r="C13" s="17"/>
      <c r="D13" s="19"/>
      <c r="E13" s="19"/>
      <c r="F13" s="19"/>
      <c r="G13" s="18"/>
      <c r="H13" s="71">
        <f>'[2]CBS'!$P$12/1000</f>
        <v>1521.979</v>
      </c>
      <c r="I13" s="20"/>
      <c r="J13" s="72">
        <v>1344</v>
      </c>
      <c r="K13" s="18"/>
      <c r="L13" s="7"/>
      <c r="M13" s="7"/>
      <c r="N13" s="12"/>
      <c r="O13" s="12"/>
      <c r="P13" s="12"/>
      <c r="Q13" s="41"/>
      <c r="R13" s="13"/>
    </row>
    <row r="14" spans="1:18" s="8" customFormat="1" ht="15" customHeight="1">
      <c r="A14" s="19"/>
      <c r="B14" s="19" t="s">
        <v>113</v>
      </c>
      <c r="C14" s="17"/>
      <c r="D14" s="19"/>
      <c r="E14" s="19"/>
      <c r="F14" s="19"/>
      <c r="G14" s="18"/>
      <c r="H14" s="71">
        <f>'[2]CBS'!$P$14/1000</f>
        <v>28343.821</v>
      </c>
      <c r="I14" s="20"/>
      <c r="J14" s="72">
        <v>28344</v>
      </c>
      <c r="K14" s="18"/>
      <c r="L14" s="7"/>
      <c r="M14" s="7"/>
      <c r="N14" s="12"/>
      <c r="O14" s="12"/>
      <c r="P14" s="12"/>
      <c r="Q14" s="41"/>
      <c r="R14" s="13"/>
    </row>
    <row r="15" spans="1:20" s="8" customFormat="1" ht="15" customHeight="1">
      <c r="A15" s="19"/>
      <c r="B15" s="19" t="s">
        <v>49</v>
      </c>
      <c r="C15" s="17"/>
      <c r="D15" s="19"/>
      <c r="E15" s="19"/>
      <c r="F15" s="19"/>
      <c r="G15" s="18"/>
      <c r="H15" s="71">
        <f>'[2]CBS'!$P$15/1000</f>
        <v>349383.02</v>
      </c>
      <c r="I15" s="20"/>
      <c r="J15" s="72">
        <v>220284</v>
      </c>
      <c r="K15" s="18"/>
      <c r="L15" s="7"/>
      <c r="M15" s="7"/>
      <c r="N15" s="12">
        <f>H15-M15</f>
        <v>349383.02</v>
      </c>
      <c r="O15" s="12"/>
      <c r="P15" s="12">
        <f>J15-O15</f>
        <v>220284</v>
      </c>
      <c r="Q15" s="41">
        <f>N15-P15</f>
        <v>129099.02000000002</v>
      </c>
      <c r="R15" s="13"/>
      <c r="S15" s="13"/>
      <c r="T15" s="13"/>
    </row>
    <row r="16" spans="1:18" s="8" customFormat="1" ht="15" customHeight="1">
      <c r="A16" s="19"/>
      <c r="B16" s="19" t="s">
        <v>114</v>
      </c>
      <c r="C16" s="17"/>
      <c r="D16" s="19"/>
      <c r="E16" s="19"/>
      <c r="F16" s="19"/>
      <c r="G16" s="18"/>
      <c r="H16" s="71">
        <f>'[2]CBS'!$P$16/1000</f>
        <v>31557.173</v>
      </c>
      <c r="I16" s="20"/>
      <c r="J16" s="72">
        <v>61170</v>
      </c>
      <c r="K16" s="18"/>
      <c r="L16" s="7"/>
      <c r="M16" s="7"/>
      <c r="N16" s="12"/>
      <c r="O16" s="12"/>
      <c r="P16" s="12"/>
      <c r="Q16" s="41"/>
      <c r="R16" s="13"/>
    </row>
    <row r="17" spans="1:18" s="8" customFormat="1" ht="15" customHeight="1">
      <c r="A17" s="19"/>
      <c r="B17" s="19" t="s">
        <v>115</v>
      </c>
      <c r="C17" s="17"/>
      <c r="D17" s="19"/>
      <c r="E17" s="19"/>
      <c r="F17" s="19"/>
      <c r="G17" s="18"/>
      <c r="H17" s="71">
        <v>8057</v>
      </c>
      <c r="I17" s="20"/>
      <c r="J17" s="72">
        <v>6597</v>
      </c>
      <c r="K17" s="18"/>
      <c r="L17" s="7"/>
      <c r="M17" s="7"/>
      <c r="N17" s="12"/>
      <c r="O17" s="12"/>
      <c r="P17" s="12"/>
      <c r="Q17" s="41"/>
      <c r="R17" s="13"/>
    </row>
    <row r="18" spans="1:18" s="8" customFormat="1" ht="15" customHeight="1">
      <c r="A18" s="19"/>
      <c r="B18" s="19"/>
      <c r="C18" s="17"/>
      <c r="D18" s="19"/>
      <c r="E18" s="19"/>
      <c r="F18" s="19"/>
      <c r="G18" s="18"/>
      <c r="H18" s="141">
        <f>SUM(H12:H17)</f>
        <v>420606.82100000005</v>
      </c>
      <c r="I18" s="20"/>
      <c r="J18" s="142">
        <f>SUM(J12:J17)</f>
        <v>319510</v>
      </c>
      <c r="K18" s="18"/>
      <c r="L18" s="7"/>
      <c r="M18" s="7"/>
      <c r="N18" s="12"/>
      <c r="O18" s="12"/>
      <c r="P18" s="12"/>
      <c r="Q18" s="41"/>
      <c r="R18" s="13"/>
    </row>
    <row r="19" spans="1:17" s="8" customFormat="1" ht="15" customHeight="1">
      <c r="A19" s="19"/>
      <c r="B19" s="22"/>
      <c r="C19" s="22"/>
      <c r="D19" s="19"/>
      <c r="E19" s="19"/>
      <c r="F19" s="19"/>
      <c r="G19" s="18"/>
      <c r="H19" s="20"/>
      <c r="I19" s="20"/>
      <c r="J19" s="21"/>
      <c r="K19" s="18"/>
      <c r="L19" s="7"/>
      <c r="M19" s="7"/>
      <c r="N19" s="7"/>
      <c r="O19" s="7"/>
      <c r="P19" s="7"/>
      <c r="Q19" s="39"/>
    </row>
    <row r="20" spans="1:17" s="8" customFormat="1" ht="15" customHeight="1">
      <c r="A20" s="19"/>
      <c r="B20" s="22" t="s">
        <v>107</v>
      </c>
      <c r="C20" s="17"/>
      <c r="D20" s="19"/>
      <c r="E20" s="19"/>
      <c r="F20" s="19"/>
      <c r="G20" s="18"/>
      <c r="H20" s="20"/>
      <c r="I20" s="20"/>
      <c r="J20" s="21"/>
      <c r="K20" s="18"/>
      <c r="L20" s="7"/>
      <c r="M20" s="7"/>
      <c r="N20" s="7"/>
      <c r="O20" s="7"/>
      <c r="P20" s="7"/>
      <c r="Q20" s="39"/>
    </row>
    <row r="21" spans="1:17" s="8" customFormat="1" ht="15" customHeight="1">
      <c r="A21" s="19"/>
      <c r="B21" s="22"/>
      <c r="C21" s="17"/>
      <c r="D21" s="19"/>
      <c r="E21" s="19"/>
      <c r="F21" s="19"/>
      <c r="G21" s="18"/>
      <c r="H21" s="20"/>
      <c r="I21" s="20"/>
      <c r="J21" s="21"/>
      <c r="K21" s="18"/>
      <c r="L21" s="7"/>
      <c r="M21" s="7"/>
      <c r="N21" s="7"/>
      <c r="O21" s="7"/>
      <c r="P21" s="7"/>
      <c r="Q21" s="39"/>
    </row>
    <row r="22" spans="1:17" s="8" customFormat="1" ht="15" customHeight="1">
      <c r="A22" s="19"/>
      <c r="B22" s="18" t="s">
        <v>166</v>
      </c>
      <c r="D22" s="19"/>
      <c r="E22" s="19"/>
      <c r="F22" s="19"/>
      <c r="G22" s="18"/>
      <c r="H22" s="135">
        <f>'[2]CBS'!$P$20/1000</f>
        <v>4759.166</v>
      </c>
      <c r="I22" s="20"/>
      <c r="J22" s="70">
        <v>4000</v>
      </c>
      <c r="K22" s="18"/>
      <c r="L22" s="7"/>
      <c r="M22" s="7"/>
      <c r="N22" s="7"/>
      <c r="O22" s="7"/>
      <c r="P22" s="7"/>
      <c r="Q22" s="39"/>
    </row>
    <row r="23" spans="1:18" s="8" customFormat="1" ht="15" customHeight="1">
      <c r="A23" s="19"/>
      <c r="B23" s="19" t="s">
        <v>49</v>
      </c>
      <c r="D23" s="19"/>
      <c r="E23" s="19"/>
      <c r="F23" s="19"/>
      <c r="G23" s="18"/>
      <c r="H23" s="71">
        <f>'[2]CBS'!$P$22/1000</f>
        <v>16759.958</v>
      </c>
      <c r="I23" s="20"/>
      <c r="J23" s="72">
        <v>14920</v>
      </c>
      <c r="K23" s="18"/>
      <c r="L23" s="7"/>
      <c r="M23" s="11"/>
      <c r="N23" s="12"/>
      <c r="O23" s="12"/>
      <c r="P23" s="12"/>
      <c r="Q23" s="41"/>
      <c r="R23" s="13"/>
    </row>
    <row r="24" spans="1:18" s="8" customFormat="1" ht="15" customHeight="1">
      <c r="A24" s="19"/>
      <c r="B24" s="19" t="s">
        <v>174</v>
      </c>
      <c r="D24" s="19"/>
      <c r="E24" s="19"/>
      <c r="F24" s="19"/>
      <c r="G24" s="18"/>
      <c r="H24" s="71">
        <f>'[2]CBS'!$P$23/1000+1</f>
        <v>65398.371</v>
      </c>
      <c r="I24" s="20"/>
      <c r="J24" s="72">
        <f>1407+6785</f>
        <v>8192</v>
      </c>
      <c r="K24" s="18"/>
      <c r="L24" s="7"/>
      <c r="M24" s="11">
        <f>32024</f>
        <v>32024</v>
      </c>
      <c r="N24" s="12">
        <f>H24-M24</f>
        <v>33374.371</v>
      </c>
      <c r="O24" s="12">
        <v>444</v>
      </c>
      <c r="P24" s="12">
        <f>J24-O24</f>
        <v>7748</v>
      </c>
      <c r="Q24" s="41">
        <f>N24-P24</f>
        <v>25626.371</v>
      </c>
      <c r="R24" s="13">
        <f>N24-J24</f>
        <v>25182.371</v>
      </c>
    </row>
    <row r="25" spans="1:18" s="8" customFormat="1" ht="15" customHeight="1">
      <c r="A25" s="19"/>
      <c r="B25" s="19" t="s">
        <v>12</v>
      </c>
      <c r="D25" s="19"/>
      <c r="E25" s="19"/>
      <c r="F25" s="19"/>
      <c r="G25" s="18"/>
      <c r="H25" s="71">
        <f>'[2]CBS'!$P$27/1000</f>
        <v>101043.773</v>
      </c>
      <c r="I25" s="20"/>
      <c r="J25" s="72">
        <v>48574</v>
      </c>
      <c r="K25" s="18"/>
      <c r="L25" s="7"/>
      <c r="M25" s="11">
        <v>99</v>
      </c>
      <c r="N25" s="12">
        <f>H25-M25</f>
        <v>100944.773</v>
      </c>
      <c r="O25" s="12">
        <v>0</v>
      </c>
      <c r="P25" s="12">
        <f>J25-O25</f>
        <v>48574</v>
      </c>
      <c r="Q25" s="41">
        <f>N25-P25</f>
        <v>52370.773</v>
      </c>
      <c r="R25" s="13">
        <f>N25-J25</f>
        <v>52370.773</v>
      </c>
    </row>
    <row r="26" spans="1:19" s="8" customFormat="1" ht="15" customHeight="1">
      <c r="A26" s="19"/>
      <c r="B26" s="19" t="s">
        <v>9</v>
      </c>
      <c r="D26" s="19"/>
      <c r="E26" s="19"/>
      <c r="F26" s="19"/>
      <c r="G26" s="18"/>
      <c r="H26" s="74">
        <f>'[2]CBS'!$P$28/1000</f>
        <v>5605.957</v>
      </c>
      <c r="I26" s="20"/>
      <c r="J26" s="75">
        <v>7433</v>
      </c>
      <c r="K26" s="18"/>
      <c r="L26" s="7"/>
      <c r="M26" s="7">
        <v>3820</v>
      </c>
      <c r="N26" s="12">
        <f>H26-M26</f>
        <v>1785.9570000000003</v>
      </c>
      <c r="O26" s="12">
        <v>828</v>
      </c>
      <c r="P26" s="12">
        <f>J26-O26</f>
        <v>6605</v>
      </c>
      <c r="Q26" s="41">
        <f>N26-P26</f>
        <v>-4819.043</v>
      </c>
      <c r="R26" s="13">
        <f>N26-J26</f>
        <v>-5647.043</v>
      </c>
      <c r="S26" s="13"/>
    </row>
    <row r="27" spans="1:20" s="2" customFormat="1" ht="15" customHeight="1">
      <c r="A27" s="16"/>
      <c r="B27" s="15"/>
      <c r="C27" s="15"/>
      <c r="D27" s="15"/>
      <c r="E27" s="15"/>
      <c r="F27" s="15"/>
      <c r="G27" s="15"/>
      <c r="H27" s="78">
        <f>SUM(H22:H26)</f>
        <v>193567.22499999998</v>
      </c>
      <c r="I27" s="76"/>
      <c r="J27" s="79">
        <f>SUM(J22:J26)</f>
        <v>83119</v>
      </c>
      <c r="K27" s="18"/>
      <c r="L27" s="5"/>
      <c r="M27" s="10">
        <f aca="true" t="shared" si="0" ref="M27:R27">SUM(M23:M26)</f>
        <v>35943</v>
      </c>
      <c r="N27" s="10">
        <f t="shared" si="0"/>
        <v>136105.101</v>
      </c>
      <c r="O27" s="10">
        <f t="shared" si="0"/>
        <v>1272</v>
      </c>
      <c r="P27" s="10">
        <f t="shared" si="0"/>
        <v>62927</v>
      </c>
      <c r="Q27" s="42">
        <f t="shared" si="0"/>
        <v>73178.101</v>
      </c>
      <c r="R27" s="10">
        <f t="shared" si="0"/>
        <v>71906.101</v>
      </c>
      <c r="T27" s="122"/>
    </row>
    <row r="28" spans="1:20" s="2" customFormat="1" ht="15" customHeight="1">
      <c r="A28" s="16"/>
      <c r="B28" s="15"/>
      <c r="C28" s="15"/>
      <c r="D28" s="15"/>
      <c r="E28" s="15"/>
      <c r="F28" s="15"/>
      <c r="G28" s="15"/>
      <c r="H28" s="67"/>
      <c r="I28" s="76"/>
      <c r="J28" s="25"/>
      <c r="K28" s="18"/>
      <c r="L28" s="5"/>
      <c r="M28" s="138"/>
      <c r="N28" s="138"/>
      <c r="O28" s="138"/>
      <c r="P28" s="138"/>
      <c r="Q28" s="139"/>
      <c r="R28" s="138"/>
      <c r="T28" s="122"/>
    </row>
    <row r="29" spans="1:20" s="2" customFormat="1" ht="15" customHeight="1" thickBot="1">
      <c r="A29" s="16"/>
      <c r="B29" s="22" t="s">
        <v>108</v>
      </c>
      <c r="C29" s="15"/>
      <c r="D29" s="15"/>
      <c r="E29" s="15"/>
      <c r="F29" s="15"/>
      <c r="G29" s="15"/>
      <c r="H29" s="140">
        <f>H18+H27</f>
        <v>614174.0460000001</v>
      </c>
      <c r="I29" s="76"/>
      <c r="J29" s="144">
        <f>+J27+J18</f>
        <v>402629</v>
      </c>
      <c r="K29" s="18"/>
      <c r="L29" s="5"/>
      <c r="M29" s="138"/>
      <c r="N29" s="138"/>
      <c r="O29" s="138"/>
      <c r="P29" s="138"/>
      <c r="Q29" s="139"/>
      <c r="R29" s="138"/>
      <c r="T29" s="122"/>
    </row>
    <row r="30" spans="1:20" s="2" customFormat="1" ht="15" customHeight="1">
      <c r="A30" s="16"/>
      <c r="B30" s="15"/>
      <c r="C30" s="15"/>
      <c r="D30" s="15"/>
      <c r="E30" s="15"/>
      <c r="F30" s="15"/>
      <c r="G30" s="15"/>
      <c r="H30" s="67"/>
      <c r="I30" s="76"/>
      <c r="J30" s="25"/>
      <c r="K30" s="18"/>
      <c r="L30" s="5"/>
      <c r="M30" s="138"/>
      <c r="N30" s="138"/>
      <c r="O30" s="138"/>
      <c r="P30" s="138"/>
      <c r="Q30" s="139"/>
      <c r="R30" s="138"/>
      <c r="T30" s="122"/>
    </row>
    <row r="31" spans="1:17" s="8" customFormat="1" ht="15" customHeight="1">
      <c r="A31" s="19"/>
      <c r="B31" s="22" t="s">
        <v>102</v>
      </c>
      <c r="C31" s="19"/>
      <c r="D31" s="19"/>
      <c r="E31" s="19"/>
      <c r="F31" s="19"/>
      <c r="G31" s="18"/>
      <c r="H31" s="20"/>
      <c r="I31" s="20"/>
      <c r="J31" s="21"/>
      <c r="K31" s="18"/>
      <c r="L31" s="7"/>
      <c r="M31" s="7"/>
      <c r="N31" s="7"/>
      <c r="O31" s="7"/>
      <c r="P31" s="7"/>
      <c r="Q31" s="39"/>
    </row>
    <row r="32" spans="1:17" s="8" customFormat="1" ht="15" customHeight="1">
      <c r="A32" s="19"/>
      <c r="B32" s="22"/>
      <c r="C32" s="19"/>
      <c r="D32" s="19"/>
      <c r="E32" s="19"/>
      <c r="F32" s="19"/>
      <c r="G32" s="18"/>
      <c r="H32" s="20"/>
      <c r="I32" s="20"/>
      <c r="J32" s="21"/>
      <c r="K32" s="18"/>
      <c r="L32" s="7"/>
      <c r="M32" s="7"/>
      <c r="N32" s="7"/>
      <c r="O32" s="7"/>
      <c r="P32" s="7"/>
      <c r="Q32" s="39"/>
    </row>
    <row r="33" spans="1:17" s="8" customFormat="1" ht="15" customHeight="1">
      <c r="A33" s="19"/>
      <c r="B33" s="22" t="s">
        <v>109</v>
      </c>
      <c r="C33" s="19"/>
      <c r="D33" s="19"/>
      <c r="E33" s="19"/>
      <c r="F33" s="19"/>
      <c r="G33" s="18"/>
      <c r="H33" s="20"/>
      <c r="I33" s="20"/>
      <c r="J33" s="21"/>
      <c r="K33" s="18"/>
      <c r="L33" s="7"/>
      <c r="M33" s="7"/>
      <c r="N33" s="7"/>
      <c r="O33" s="7"/>
      <c r="P33" s="7"/>
      <c r="Q33" s="39"/>
    </row>
    <row r="34" spans="1:17" s="8" customFormat="1" ht="15" customHeight="1">
      <c r="A34" s="19"/>
      <c r="B34" s="19"/>
      <c r="C34" s="19"/>
      <c r="D34" s="19"/>
      <c r="E34" s="19"/>
      <c r="F34" s="19"/>
      <c r="G34" s="18"/>
      <c r="H34" s="20"/>
      <c r="I34" s="20"/>
      <c r="J34" s="21"/>
      <c r="K34" s="18"/>
      <c r="L34" s="7"/>
      <c r="M34" s="7"/>
      <c r="N34" s="7"/>
      <c r="O34" s="7"/>
      <c r="P34" s="7"/>
      <c r="Q34" s="39"/>
    </row>
    <row r="35" spans="1:18" s="8" customFormat="1" ht="15" customHeight="1">
      <c r="A35" s="19"/>
      <c r="B35" s="19" t="s">
        <v>167</v>
      </c>
      <c r="D35" s="19"/>
      <c r="E35" s="19"/>
      <c r="F35" s="19"/>
      <c r="G35" s="18"/>
      <c r="H35" s="135">
        <f>'[2]CBS'!$P$68/1000</f>
        <v>64633.764</v>
      </c>
      <c r="I35" s="20"/>
      <c r="J35" s="70">
        <v>46893</v>
      </c>
      <c r="K35" s="18"/>
      <c r="L35" s="7"/>
      <c r="M35" s="7">
        <v>8000</v>
      </c>
      <c r="N35" s="12">
        <f>H35-M35</f>
        <v>56633.764</v>
      </c>
      <c r="O35" s="12">
        <v>1000</v>
      </c>
      <c r="P35" s="12">
        <f>J35-O35</f>
        <v>45893</v>
      </c>
      <c r="Q35" s="41">
        <f>N35-P35</f>
        <v>10740.764000000003</v>
      </c>
      <c r="R35" s="13">
        <f>N35-J35</f>
        <v>9740.764000000003</v>
      </c>
    </row>
    <row r="36" spans="1:18" s="8" customFormat="1" ht="15" customHeight="1">
      <c r="A36" s="19"/>
      <c r="B36" s="19" t="s">
        <v>168</v>
      </c>
      <c r="D36" s="19"/>
      <c r="E36" s="19"/>
      <c r="F36" s="19"/>
      <c r="G36" s="18"/>
      <c r="H36" s="71">
        <f>'[2]CBS'!$P$69/1000</f>
        <v>3563.039</v>
      </c>
      <c r="I36" s="20"/>
      <c r="J36" s="72">
        <v>8042</v>
      </c>
      <c r="K36" s="18"/>
      <c r="L36" s="7"/>
      <c r="M36" s="7"/>
      <c r="N36" s="12"/>
      <c r="O36" s="12"/>
      <c r="P36" s="12"/>
      <c r="Q36" s="41"/>
      <c r="R36" s="13"/>
    </row>
    <row r="37" spans="1:18" s="8" customFormat="1" ht="15" customHeight="1">
      <c r="A37" s="19"/>
      <c r="B37" s="19" t="s">
        <v>103</v>
      </c>
      <c r="D37" s="19"/>
      <c r="E37" s="19"/>
      <c r="F37" s="19"/>
      <c r="G37" s="18"/>
      <c r="H37" s="71">
        <v>77609</v>
      </c>
      <c r="I37" s="20"/>
      <c r="J37" s="72">
        <v>38007</v>
      </c>
      <c r="K37" s="18"/>
      <c r="L37" s="7"/>
      <c r="M37" s="7">
        <v>27000</v>
      </c>
      <c r="N37" s="12">
        <f>H37-M37</f>
        <v>50609</v>
      </c>
      <c r="O37" s="12">
        <v>0</v>
      </c>
      <c r="P37" s="12">
        <f>J37-O37</f>
        <v>38007</v>
      </c>
      <c r="Q37" s="41">
        <f>N37-P37</f>
        <v>12602</v>
      </c>
      <c r="R37" s="13">
        <f>N37-J37</f>
        <v>12602</v>
      </c>
    </row>
    <row r="38" spans="1:17" s="8" customFormat="1" ht="15" customHeight="1">
      <c r="A38" s="19"/>
      <c r="B38" s="19"/>
      <c r="D38" s="19"/>
      <c r="E38" s="19"/>
      <c r="F38" s="19"/>
      <c r="G38" s="18"/>
      <c r="H38" s="74"/>
      <c r="I38" s="20"/>
      <c r="J38" s="75"/>
      <c r="K38" s="18"/>
      <c r="L38" s="7"/>
      <c r="M38" s="7"/>
      <c r="N38" s="7"/>
      <c r="O38" s="7"/>
      <c r="P38" s="7"/>
      <c r="Q38" s="39"/>
    </row>
    <row r="39" spans="1:18" s="8" customFormat="1" ht="15" customHeight="1" thickBot="1">
      <c r="A39" s="19"/>
      <c r="B39" s="22" t="s">
        <v>116</v>
      </c>
      <c r="D39" s="19"/>
      <c r="E39" s="19"/>
      <c r="F39" s="19"/>
      <c r="G39" s="18"/>
      <c r="H39" s="141">
        <f>SUM(H35:H38)</f>
        <v>145805.803</v>
      </c>
      <c r="I39" s="20"/>
      <c r="J39" s="142">
        <f>SUM(J35:J38)</f>
        <v>92942</v>
      </c>
      <c r="K39" s="18"/>
      <c r="L39" s="7"/>
      <c r="M39" s="9">
        <f aca="true" t="shared" si="1" ref="M39:R39">SUM(M35:M38)</f>
        <v>35000</v>
      </c>
      <c r="N39" s="9">
        <f t="shared" si="1"/>
        <v>107242.764</v>
      </c>
      <c r="O39" s="9">
        <f t="shared" si="1"/>
        <v>1000</v>
      </c>
      <c r="P39" s="9">
        <f t="shared" si="1"/>
        <v>83900</v>
      </c>
      <c r="Q39" s="44">
        <f t="shared" si="1"/>
        <v>23342.764000000003</v>
      </c>
      <c r="R39" s="9">
        <f t="shared" si="1"/>
        <v>22342.764000000003</v>
      </c>
    </row>
    <row r="40" spans="1:18" s="8" customFormat="1" ht="15" customHeight="1" thickTop="1">
      <c r="A40" s="19"/>
      <c r="B40" s="19"/>
      <c r="C40" s="18"/>
      <c r="D40" s="19"/>
      <c r="E40" s="19"/>
      <c r="F40" s="19"/>
      <c r="G40" s="18"/>
      <c r="H40" s="20"/>
      <c r="I40" s="20"/>
      <c r="J40" s="21"/>
      <c r="K40" s="18"/>
      <c r="L40" s="7"/>
      <c r="M40" s="6"/>
      <c r="N40" s="6"/>
      <c r="O40" s="6"/>
      <c r="P40" s="6"/>
      <c r="Q40" s="43"/>
      <c r="R40" s="6"/>
    </row>
    <row r="41" spans="1:18" s="8" customFormat="1" ht="15" customHeight="1">
      <c r="A41" s="19"/>
      <c r="B41" s="22" t="s">
        <v>110</v>
      </c>
      <c r="C41" s="18"/>
      <c r="D41" s="19"/>
      <c r="E41" s="19"/>
      <c r="F41" s="19"/>
      <c r="G41" s="18"/>
      <c r="H41" s="20"/>
      <c r="I41" s="20"/>
      <c r="J41" s="21"/>
      <c r="K41" s="18"/>
      <c r="L41" s="7"/>
      <c r="M41" s="6"/>
      <c r="N41" s="6"/>
      <c r="O41" s="6"/>
      <c r="P41" s="6"/>
      <c r="Q41" s="43"/>
      <c r="R41" s="6"/>
    </row>
    <row r="42" spans="1:18" s="8" customFormat="1" ht="15" customHeight="1">
      <c r="A42" s="19"/>
      <c r="B42" s="19"/>
      <c r="C42" s="18"/>
      <c r="D42" s="19"/>
      <c r="E42" s="19"/>
      <c r="F42" s="19"/>
      <c r="G42" s="18"/>
      <c r="H42" s="20"/>
      <c r="I42" s="20"/>
      <c r="J42" s="21"/>
      <c r="K42" s="18"/>
      <c r="L42" s="7"/>
      <c r="M42" s="6"/>
      <c r="N42" s="6"/>
      <c r="O42" s="6"/>
      <c r="P42" s="6"/>
      <c r="Q42" s="43"/>
      <c r="R42" s="6"/>
    </row>
    <row r="43" spans="1:18" s="8" customFormat="1" ht="15" customHeight="1">
      <c r="A43" s="19"/>
      <c r="B43" s="19" t="s">
        <v>14</v>
      </c>
      <c r="D43" s="19"/>
      <c r="E43" s="19"/>
      <c r="F43" s="19"/>
      <c r="G43" s="18"/>
      <c r="H43" s="80">
        <f>'[2]CBS'!$P$54/1000</f>
        <v>68.799</v>
      </c>
      <c r="I43" s="20"/>
      <c r="J43" s="70">
        <v>36</v>
      </c>
      <c r="K43" s="18"/>
      <c r="L43" s="7"/>
      <c r="M43" s="6"/>
      <c r="N43" s="6"/>
      <c r="O43" s="6"/>
      <c r="P43" s="6"/>
      <c r="Q43" s="43"/>
      <c r="R43" s="6"/>
    </row>
    <row r="44" spans="1:18" s="8" customFormat="1" ht="15" customHeight="1">
      <c r="A44" s="19"/>
      <c r="B44" s="19" t="s">
        <v>92</v>
      </c>
      <c r="D44" s="19"/>
      <c r="E44" s="19"/>
      <c r="F44" s="19"/>
      <c r="G44" s="18"/>
      <c r="H44" s="73">
        <f>'[2]CBS'!$P$55/1000+1</f>
        <v>128.44299999999998</v>
      </c>
      <c r="I44" s="20"/>
      <c r="J44" s="72">
        <v>121</v>
      </c>
      <c r="K44" s="18"/>
      <c r="L44" s="7"/>
      <c r="M44" s="6"/>
      <c r="N44" s="6"/>
      <c r="O44" s="6"/>
      <c r="P44" s="6"/>
      <c r="Q44" s="43"/>
      <c r="R44" s="6"/>
    </row>
    <row r="45" spans="1:18" s="8" customFormat="1" ht="15" customHeight="1">
      <c r="A45" s="19"/>
      <c r="B45" s="19" t="s">
        <v>15</v>
      </c>
      <c r="D45" s="19"/>
      <c r="E45" s="19"/>
      <c r="F45" s="19"/>
      <c r="G45" s="18"/>
      <c r="H45" s="71">
        <f>'[2]CBS'!$P$51/1000+'[2]CBS'!$P$52/1000+'[2]CBS'!$P$53/1000</f>
        <v>384788.569</v>
      </c>
      <c r="I45" s="20"/>
      <c r="J45" s="72">
        <f>99686+53000+120000</f>
        <v>272686</v>
      </c>
      <c r="K45" s="18"/>
      <c r="L45" s="7"/>
      <c r="M45" s="6"/>
      <c r="N45" s="6"/>
      <c r="O45" s="6"/>
      <c r="P45" s="6"/>
      <c r="Q45" s="43"/>
      <c r="R45" s="6"/>
    </row>
    <row r="46" spans="1:18" s="8" customFormat="1" ht="15" customHeight="1">
      <c r="A46" s="19"/>
      <c r="B46" s="19" t="s">
        <v>67</v>
      </c>
      <c r="D46" s="19"/>
      <c r="E46" s="19"/>
      <c r="F46" s="19"/>
      <c r="G46" s="18"/>
      <c r="H46" s="74">
        <f>'[2]CBS'!$P$56/1000</f>
        <v>150</v>
      </c>
      <c r="I46" s="20"/>
      <c r="J46" s="75">
        <v>150</v>
      </c>
      <c r="K46" s="18"/>
      <c r="L46" s="7"/>
      <c r="M46" s="6"/>
      <c r="N46" s="6"/>
      <c r="O46" s="6"/>
      <c r="P46" s="6"/>
      <c r="Q46" s="43"/>
      <c r="R46" s="6"/>
    </row>
    <row r="47" spans="1:18" s="8" customFormat="1" ht="15" customHeight="1">
      <c r="A47" s="19"/>
      <c r="B47" s="22"/>
      <c r="C47" s="19"/>
      <c r="D47" s="19"/>
      <c r="E47" s="19"/>
      <c r="F47" s="19"/>
      <c r="G47" s="18"/>
      <c r="H47" s="141">
        <f>SUM(H43:H46)</f>
        <v>385135.81100000005</v>
      </c>
      <c r="I47" s="20"/>
      <c r="J47" s="142">
        <f>SUM(J43:J46)</f>
        <v>272993</v>
      </c>
      <c r="K47" s="18"/>
      <c r="L47" s="7"/>
      <c r="M47" s="6"/>
      <c r="N47" s="6"/>
      <c r="O47" s="6"/>
      <c r="P47" s="6"/>
      <c r="Q47" s="43"/>
      <c r="R47" s="6"/>
    </row>
    <row r="48" spans="1:18" s="8" customFormat="1" ht="15" customHeight="1">
      <c r="A48" s="19"/>
      <c r="B48" s="19"/>
      <c r="C48" s="19"/>
      <c r="D48" s="19"/>
      <c r="E48" s="19"/>
      <c r="F48" s="19"/>
      <c r="G48" s="18"/>
      <c r="H48" s="20"/>
      <c r="I48" s="20"/>
      <c r="J48" s="21"/>
      <c r="K48" s="18"/>
      <c r="L48" s="7"/>
      <c r="M48" s="6"/>
      <c r="N48" s="6"/>
      <c r="O48" s="6"/>
      <c r="P48" s="6"/>
      <c r="Q48" s="43"/>
      <c r="R48" s="6"/>
    </row>
    <row r="49" spans="1:18" s="8" customFormat="1" ht="15" customHeight="1">
      <c r="A49" s="19"/>
      <c r="B49" s="22" t="s">
        <v>111</v>
      </c>
      <c r="C49" s="19"/>
      <c r="D49" s="19"/>
      <c r="E49" s="19"/>
      <c r="F49" s="19"/>
      <c r="G49" s="18"/>
      <c r="H49" s="20"/>
      <c r="I49" s="20"/>
      <c r="J49" s="21"/>
      <c r="K49" s="18"/>
      <c r="L49" s="7"/>
      <c r="M49" s="6"/>
      <c r="N49" s="6"/>
      <c r="O49" s="6"/>
      <c r="P49" s="6"/>
      <c r="Q49" s="43"/>
      <c r="R49" s="6"/>
    </row>
    <row r="50" spans="1:18" s="8" customFormat="1" ht="15" customHeight="1">
      <c r="A50" s="19"/>
      <c r="B50" s="19"/>
      <c r="C50" s="19"/>
      <c r="D50" s="19"/>
      <c r="E50" s="19"/>
      <c r="F50" s="19"/>
      <c r="G50" s="18"/>
      <c r="H50" s="20"/>
      <c r="I50" s="20"/>
      <c r="J50" s="21"/>
      <c r="K50" s="18"/>
      <c r="L50" s="7"/>
      <c r="M50" s="6"/>
      <c r="N50" s="6"/>
      <c r="O50" s="6"/>
      <c r="P50" s="6"/>
      <c r="Q50" s="43"/>
      <c r="R50" s="6"/>
    </row>
    <row r="51" spans="1:18" s="8" customFormat="1" ht="15" customHeight="1">
      <c r="A51" s="19"/>
      <c r="B51" s="19" t="s">
        <v>72</v>
      </c>
      <c r="D51" s="15"/>
      <c r="E51" s="15"/>
      <c r="F51" s="15"/>
      <c r="G51" s="15"/>
      <c r="H51" s="80">
        <f>'[2]CBS'!$P$36/1000</f>
        <v>29136.163</v>
      </c>
      <c r="I51" s="67"/>
      <c r="J51" s="143">
        <v>19601</v>
      </c>
      <c r="K51" s="18"/>
      <c r="L51" s="7"/>
      <c r="M51" s="6"/>
      <c r="N51" s="6"/>
      <c r="O51" s="6"/>
      <c r="P51" s="6"/>
      <c r="Q51" s="43"/>
      <c r="R51" s="6"/>
    </row>
    <row r="52" spans="1:18" s="8" customFormat="1" ht="15" customHeight="1">
      <c r="A52" s="19"/>
      <c r="B52" s="19" t="s">
        <v>14</v>
      </c>
      <c r="D52" s="15"/>
      <c r="E52" s="15"/>
      <c r="F52" s="15"/>
      <c r="G52" s="15"/>
      <c r="H52" s="73">
        <f>'[2]CBS'!$P$37/1000</f>
        <v>64.889</v>
      </c>
      <c r="I52" s="67"/>
      <c r="J52" s="77">
        <v>67</v>
      </c>
      <c r="K52" s="18"/>
      <c r="L52" s="7"/>
      <c r="M52" s="6"/>
      <c r="N52" s="6"/>
      <c r="O52" s="6"/>
      <c r="P52" s="6"/>
      <c r="Q52" s="43"/>
      <c r="R52" s="6"/>
    </row>
    <row r="53" spans="1:18" s="8" customFormat="1" ht="15" customHeight="1">
      <c r="A53" s="19"/>
      <c r="B53" s="19" t="s">
        <v>92</v>
      </c>
      <c r="D53" s="15"/>
      <c r="E53" s="15"/>
      <c r="F53" s="15"/>
      <c r="G53" s="15"/>
      <c r="H53" s="73">
        <f>'[2]CBS'!$P$38/1000</f>
        <v>173.198</v>
      </c>
      <c r="I53" s="67"/>
      <c r="J53" s="77">
        <v>105</v>
      </c>
      <c r="K53" s="18"/>
      <c r="L53" s="7"/>
      <c r="M53" s="6"/>
      <c r="N53" s="6"/>
      <c r="O53" s="6"/>
      <c r="P53" s="6"/>
      <c r="Q53" s="43"/>
      <c r="R53" s="6"/>
    </row>
    <row r="54" spans="1:18" s="8" customFormat="1" ht="15" customHeight="1">
      <c r="A54" s="19"/>
      <c r="B54" s="19" t="s">
        <v>15</v>
      </c>
      <c r="D54" s="19"/>
      <c r="E54" s="19"/>
      <c r="F54" s="19"/>
      <c r="G54" s="18"/>
      <c r="H54" s="73">
        <f>'[2]CBS'!$P$39/1000</f>
        <v>49571.436</v>
      </c>
      <c r="I54" s="67"/>
      <c r="J54" s="77">
        <v>16286</v>
      </c>
      <c r="K54" s="18"/>
      <c r="L54" s="7"/>
      <c r="M54" s="6"/>
      <c r="N54" s="6"/>
      <c r="O54" s="6"/>
      <c r="P54" s="6"/>
      <c r="Q54" s="43"/>
      <c r="R54" s="6"/>
    </row>
    <row r="55" spans="1:18" s="8" customFormat="1" ht="15" customHeight="1">
      <c r="A55" s="19"/>
      <c r="B55" s="19" t="s">
        <v>68</v>
      </c>
      <c r="D55" s="19"/>
      <c r="E55" s="19"/>
      <c r="F55" s="19"/>
      <c r="G55" s="18"/>
      <c r="H55" s="73">
        <f>'[2]CBS'!$P$41/1000</f>
        <v>4286.707</v>
      </c>
      <c r="I55" s="67"/>
      <c r="J55" s="77">
        <v>635</v>
      </c>
      <c r="K55" s="18"/>
      <c r="L55" s="7"/>
      <c r="M55" s="6"/>
      <c r="N55" s="6"/>
      <c r="O55" s="6"/>
      <c r="P55" s="6"/>
      <c r="Q55" s="43"/>
      <c r="R55" s="6"/>
    </row>
    <row r="56" spans="1:18" s="8" customFormat="1" ht="15" customHeight="1">
      <c r="A56" s="19"/>
      <c r="B56" s="22"/>
      <c r="D56" s="19"/>
      <c r="E56" s="19"/>
      <c r="F56" s="19"/>
      <c r="G56" s="18"/>
      <c r="H56" s="78">
        <f>SUM(H51:H55)</f>
        <v>83232.393</v>
      </c>
      <c r="I56" s="67"/>
      <c r="J56" s="79">
        <f>SUM(J51:J55)</f>
        <v>36694</v>
      </c>
      <c r="K56" s="18"/>
      <c r="L56" s="7"/>
      <c r="M56" s="6"/>
      <c r="N56" s="6"/>
      <c r="O56" s="6"/>
      <c r="P56" s="6"/>
      <c r="Q56" s="43"/>
      <c r="R56" s="6"/>
    </row>
    <row r="57" spans="1:18" s="8" customFormat="1" ht="15" customHeight="1">
      <c r="A57" s="19"/>
      <c r="B57" s="19"/>
      <c r="C57" s="19"/>
      <c r="D57" s="19"/>
      <c r="E57" s="19"/>
      <c r="F57" s="19"/>
      <c r="G57" s="18"/>
      <c r="H57" s="20"/>
      <c r="I57" s="20"/>
      <c r="J57" s="21"/>
      <c r="K57" s="18"/>
      <c r="L57" s="7"/>
      <c r="M57" s="6"/>
      <c r="N57" s="6"/>
      <c r="O57" s="6"/>
      <c r="P57" s="6"/>
      <c r="Q57" s="43"/>
      <c r="R57" s="6"/>
    </row>
    <row r="58" spans="1:18" s="8" customFormat="1" ht="15" customHeight="1">
      <c r="A58" s="19"/>
      <c r="B58" s="22" t="s">
        <v>104</v>
      </c>
      <c r="C58" s="19"/>
      <c r="D58" s="19"/>
      <c r="E58" s="19"/>
      <c r="F58" s="19"/>
      <c r="G58" s="18"/>
      <c r="H58" s="81">
        <f>+H47+H56</f>
        <v>468368.204</v>
      </c>
      <c r="I58" s="20"/>
      <c r="J58" s="32">
        <f>+J47+J56</f>
        <v>309687</v>
      </c>
      <c r="K58" s="18"/>
      <c r="L58" s="7"/>
      <c r="M58" s="6"/>
      <c r="N58" s="6"/>
      <c r="O58" s="6"/>
      <c r="P58" s="6"/>
      <c r="Q58" s="43"/>
      <c r="R58" s="6"/>
    </row>
    <row r="59" spans="1:18" s="8" customFormat="1" ht="15" customHeight="1">
      <c r="A59" s="19"/>
      <c r="B59" s="19"/>
      <c r="C59" s="19"/>
      <c r="D59" s="19"/>
      <c r="E59" s="19"/>
      <c r="F59" s="19"/>
      <c r="G59" s="18"/>
      <c r="H59" s="20"/>
      <c r="I59" s="20"/>
      <c r="J59" s="21"/>
      <c r="K59" s="18"/>
      <c r="L59" s="7"/>
      <c r="M59" s="6"/>
      <c r="N59" s="6"/>
      <c r="O59" s="6"/>
      <c r="P59" s="6"/>
      <c r="Q59" s="43"/>
      <c r="R59" s="6"/>
    </row>
    <row r="60" spans="1:18" s="8" customFormat="1" ht="15" customHeight="1" thickBot="1">
      <c r="A60" s="19"/>
      <c r="B60" s="22" t="s">
        <v>105</v>
      </c>
      <c r="C60" s="19"/>
      <c r="D60" s="19"/>
      <c r="E60" s="19"/>
      <c r="F60" s="19"/>
      <c r="G60" s="18"/>
      <c r="H60" s="145">
        <f>+H58+H39</f>
        <v>614174.007</v>
      </c>
      <c r="I60" s="20"/>
      <c r="J60" s="146">
        <f>+J58+J39</f>
        <v>402629</v>
      </c>
      <c r="K60" s="18"/>
      <c r="L60" s="7"/>
      <c r="M60" s="6"/>
      <c r="N60" s="6"/>
      <c r="O60" s="6"/>
      <c r="P60" s="6"/>
      <c r="Q60" s="43"/>
      <c r="R60" s="6"/>
    </row>
    <row r="61" spans="1:17" s="8" customFormat="1" ht="15" customHeight="1">
      <c r="A61" s="19"/>
      <c r="B61" s="19"/>
      <c r="C61" s="18"/>
      <c r="D61" s="19"/>
      <c r="E61" s="19"/>
      <c r="F61" s="19"/>
      <c r="G61" s="18"/>
      <c r="H61" s="20"/>
      <c r="I61" s="20"/>
      <c r="J61" s="21"/>
      <c r="K61" s="18"/>
      <c r="L61" s="7"/>
      <c r="M61" s="7"/>
      <c r="N61" s="7"/>
      <c r="O61" s="7"/>
      <c r="P61" s="7"/>
      <c r="Q61" s="39"/>
    </row>
    <row r="62" spans="1:17" s="8" customFormat="1" ht="15" customHeight="1" thickBot="1">
      <c r="A62" s="19"/>
      <c r="B62" s="22" t="s">
        <v>158</v>
      </c>
      <c r="C62" s="18"/>
      <c r="D62" s="19"/>
      <c r="E62" s="19"/>
      <c r="F62" s="19"/>
      <c r="G62" s="18"/>
      <c r="H62" s="119">
        <f>+H39/(H35*10)</f>
        <v>0.22558767117446543</v>
      </c>
      <c r="I62" s="20"/>
      <c r="J62" s="119">
        <f>+J39/468928</f>
        <v>0.19820100313907466</v>
      </c>
      <c r="K62" s="18"/>
      <c r="L62" s="7"/>
      <c r="M62" s="7"/>
      <c r="N62" s="7"/>
      <c r="O62" s="7"/>
      <c r="P62" s="7"/>
      <c r="Q62" s="39"/>
    </row>
    <row r="63" spans="1:17" s="8" customFormat="1" ht="15" customHeight="1" thickBot="1" thickTop="1">
      <c r="A63" s="18"/>
      <c r="B63" s="22" t="s">
        <v>6</v>
      </c>
      <c r="C63" s="19"/>
      <c r="D63" s="19"/>
      <c r="E63" s="19"/>
      <c r="F63" s="19"/>
      <c r="G63" s="18"/>
      <c r="H63" s="119">
        <f>+(H39-H14)/(64634*10)</f>
        <v>0.18173404400160909</v>
      </c>
      <c r="I63" s="20"/>
      <c r="J63" s="119">
        <f>+(J39-J14)/468928</f>
        <v>0.1377567558345844</v>
      </c>
      <c r="K63" s="18"/>
      <c r="L63" s="7"/>
      <c r="M63" s="7"/>
      <c r="N63" s="7"/>
      <c r="O63" s="7"/>
      <c r="P63" s="7"/>
      <c r="Q63" s="39"/>
    </row>
    <row r="64" spans="1:17" s="8" customFormat="1" ht="15" customHeight="1" thickTop="1">
      <c r="A64" s="18"/>
      <c r="B64" s="19"/>
      <c r="C64" s="19"/>
      <c r="D64" s="19"/>
      <c r="E64" s="19"/>
      <c r="F64" s="19"/>
      <c r="G64" s="18"/>
      <c r="H64" s="103"/>
      <c r="I64" s="20"/>
      <c r="J64" s="103"/>
      <c r="K64" s="18"/>
      <c r="L64" s="7"/>
      <c r="M64" s="7"/>
      <c r="N64" s="7"/>
      <c r="O64" s="7"/>
      <c r="P64" s="7"/>
      <c r="Q64" s="39"/>
    </row>
    <row r="65" ht="15">
      <c r="A65" s="18"/>
    </row>
    <row r="66" ht="15">
      <c r="A66" s="18"/>
    </row>
    <row r="68" ht="12.75">
      <c r="H68" s="163"/>
    </row>
    <row r="70" spans="2:11" ht="15"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2:11" ht="15">
      <c r="B71" s="68"/>
      <c r="C71" s="18"/>
      <c r="D71" s="18"/>
      <c r="E71" s="18"/>
      <c r="F71" s="18"/>
      <c r="G71" s="18"/>
      <c r="H71" s="18"/>
      <c r="I71" s="18"/>
      <c r="J71" s="18"/>
      <c r="K71" s="18"/>
    </row>
  </sheetData>
  <mergeCells count="1">
    <mergeCell ref="H4:J4"/>
  </mergeCells>
  <printOptions/>
  <pageMargins left="0.5" right="0.4" top="0.54" bottom="0.34" header="0.8" footer="0.16"/>
  <pageSetup fitToHeight="1" fitToWidth="1" horizontalDpi="600" verticalDpi="600" orientation="portrait" paperSize="9" scale="81" r:id="rId2"/>
  <ignoredErrors>
    <ignoredError sqref="H69:H106 H61 H64:H67 H57 H47:H50 H59 H39:H42 K46:K106 J46:J106 J39:J44 K39:K45 I39:I45 I46:I106" emptyCellReferenc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workbookViewId="0" topLeftCell="C10">
      <selection activeCell="M20" sqref="M20"/>
    </sheetView>
  </sheetViews>
  <sheetFormatPr defaultColWidth="9.140625" defaultRowHeight="12.75"/>
  <cols>
    <col min="1" max="1" width="3.8515625" style="82" customWidth="1"/>
    <col min="2" max="2" width="43.28125" style="82" customWidth="1"/>
    <col min="3" max="3" width="9.8515625" style="82" bestFit="1" customWidth="1"/>
    <col min="4" max="4" width="1.57421875" style="82" customWidth="1"/>
    <col min="5" max="5" width="11.00390625" style="82" bestFit="1" customWidth="1"/>
    <col min="6" max="6" width="1.421875" style="82" hidden="1" customWidth="1"/>
    <col min="7" max="7" width="14.421875" style="82" hidden="1" customWidth="1"/>
    <col min="8" max="8" width="1.421875" style="82" customWidth="1"/>
    <col min="9" max="9" width="16.7109375" style="82" bestFit="1" customWidth="1"/>
    <col min="10" max="10" width="1.7109375" style="82" hidden="1" customWidth="1"/>
    <col min="11" max="11" width="14.28125" style="82" hidden="1" customWidth="1"/>
    <col min="12" max="12" width="1.7109375" style="82" customWidth="1"/>
    <col min="13" max="13" width="17.00390625" style="83" bestFit="1" customWidth="1"/>
    <col min="14" max="14" width="1.421875" style="83" customWidth="1"/>
    <col min="15" max="15" width="11.00390625" style="82" bestFit="1" customWidth="1"/>
    <col min="16" max="16" width="1.421875" style="82" customWidth="1"/>
    <col min="17" max="17" width="12.140625" style="82" customWidth="1"/>
    <col min="18" max="18" width="1.421875" style="82" customWidth="1"/>
    <col min="19" max="19" width="12.57421875" style="82" customWidth="1"/>
    <col min="20" max="16384" width="39.57421875" style="82" customWidth="1"/>
  </cols>
  <sheetData>
    <row r="1" ht="15.75">
      <c r="B1" s="35" t="s">
        <v>47</v>
      </c>
    </row>
    <row r="2" ht="15.75">
      <c r="B2" s="34" t="s">
        <v>8</v>
      </c>
    </row>
    <row r="3" ht="15.75">
      <c r="B3" s="22" t="s">
        <v>0</v>
      </c>
    </row>
    <row r="4" ht="15.75">
      <c r="B4" s="22"/>
    </row>
    <row r="5" spans="2:11" ht="15.75">
      <c r="B5" s="84" t="s">
        <v>76</v>
      </c>
      <c r="C5" s="85"/>
      <c r="D5" s="85"/>
      <c r="E5" s="85"/>
      <c r="F5" s="85"/>
      <c r="G5" s="85"/>
      <c r="H5" s="85"/>
      <c r="I5" s="85"/>
      <c r="J5" s="85"/>
      <c r="K5" s="85"/>
    </row>
    <row r="6" spans="2:13" ht="15.75">
      <c r="B6" s="84"/>
      <c r="C6" s="85"/>
      <c r="D6" s="85"/>
      <c r="E6" s="85"/>
      <c r="F6" s="85"/>
      <c r="G6" s="85"/>
      <c r="H6" s="85"/>
      <c r="I6" s="85"/>
      <c r="J6" s="85"/>
      <c r="K6" s="85"/>
      <c r="M6" s="82"/>
    </row>
    <row r="7" spans="2:16" ht="15.75">
      <c r="B7" s="86"/>
      <c r="C7" s="166" t="s">
        <v>122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1:14" ht="15.75">
      <c r="A8" s="87"/>
      <c r="B8" s="87"/>
      <c r="J8" s="88"/>
      <c r="K8" s="88"/>
      <c r="L8" s="87"/>
      <c r="M8" s="87"/>
      <c r="N8" s="87"/>
    </row>
    <row r="9" spans="1:19" ht="15.75">
      <c r="A9" s="87"/>
      <c r="B9" s="87"/>
      <c r="C9" s="87" t="s">
        <v>74</v>
      </c>
      <c r="D9" s="87"/>
      <c r="E9" s="87" t="s">
        <v>74</v>
      </c>
      <c r="F9" s="87"/>
      <c r="G9" s="87" t="s">
        <v>23</v>
      </c>
      <c r="H9" s="87"/>
      <c r="I9" s="87" t="s">
        <v>39</v>
      </c>
      <c r="J9" s="87"/>
      <c r="K9" s="87" t="s">
        <v>50</v>
      </c>
      <c r="L9" s="87"/>
      <c r="M9" s="87" t="s">
        <v>43</v>
      </c>
      <c r="N9" s="87"/>
      <c r="Q9" s="87" t="s">
        <v>118</v>
      </c>
      <c r="S9" s="87" t="s">
        <v>18</v>
      </c>
    </row>
    <row r="10" spans="1:19" ht="15.75">
      <c r="A10" s="87"/>
      <c r="B10" s="87"/>
      <c r="C10" s="87" t="s">
        <v>24</v>
      </c>
      <c r="D10" s="87"/>
      <c r="E10" s="87" t="s">
        <v>88</v>
      </c>
      <c r="F10" s="87"/>
      <c r="G10" s="87" t="s">
        <v>17</v>
      </c>
      <c r="H10" s="87"/>
      <c r="I10" s="87" t="s">
        <v>40</v>
      </c>
      <c r="J10" s="87"/>
      <c r="K10" s="87" t="s">
        <v>17</v>
      </c>
      <c r="L10" s="87"/>
      <c r="M10" s="87" t="s">
        <v>73</v>
      </c>
      <c r="N10" s="87"/>
      <c r="O10" s="87" t="s">
        <v>18</v>
      </c>
      <c r="Q10" s="87" t="s">
        <v>119</v>
      </c>
      <c r="S10" s="87" t="s">
        <v>120</v>
      </c>
    </row>
    <row r="11" spans="2:15" ht="15.75">
      <c r="B11" s="89" t="s">
        <v>160</v>
      </c>
      <c r="C11" s="87" t="s">
        <v>13</v>
      </c>
      <c r="D11" s="87"/>
      <c r="E11" s="87" t="s">
        <v>13</v>
      </c>
      <c r="F11" s="87"/>
      <c r="G11" s="87" t="s">
        <v>13</v>
      </c>
      <c r="H11" s="87"/>
      <c r="I11" s="87" t="s">
        <v>13</v>
      </c>
      <c r="J11" s="87"/>
      <c r="K11" s="87" t="s">
        <v>13</v>
      </c>
      <c r="L11" s="87"/>
      <c r="M11" s="87" t="s">
        <v>13</v>
      </c>
      <c r="N11" s="87"/>
      <c r="O11" s="87" t="s">
        <v>13</v>
      </c>
    </row>
    <row r="14" spans="2:19" ht="15.75">
      <c r="B14" s="86" t="s">
        <v>141</v>
      </c>
      <c r="C14" s="27">
        <v>46893</v>
      </c>
      <c r="D14" s="27"/>
      <c r="E14" s="27">
        <v>8042</v>
      </c>
      <c r="F14" s="27"/>
      <c r="G14" s="27">
        <v>0</v>
      </c>
      <c r="H14" s="27"/>
      <c r="I14" s="27">
        <v>2155</v>
      </c>
      <c r="J14" s="27"/>
      <c r="K14" s="27">
        <v>0</v>
      </c>
      <c r="L14" s="27"/>
      <c r="M14" s="51">
        <v>35852</v>
      </c>
      <c r="N14" s="51"/>
      <c r="O14" s="51">
        <f>SUM(C14:N14)</f>
        <v>92942</v>
      </c>
      <c r="P14" s="123"/>
      <c r="Q14" s="27">
        <v>0</v>
      </c>
      <c r="S14" s="123">
        <f>SUM(O14:Q14)</f>
        <v>92942</v>
      </c>
    </row>
    <row r="15" spans="2:19" ht="15">
      <c r="B15" s="82" t="s">
        <v>121</v>
      </c>
      <c r="C15" s="32">
        <v>0</v>
      </c>
      <c r="D15" s="32"/>
      <c r="E15" s="32">
        <v>0</v>
      </c>
      <c r="F15" s="32"/>
      <c r="G15" s="32"/>
      <c r="H15" s="32"/>
      <c r="I15" s="32">
        <v>-2155</v>
      </c>
      <c r="J15" s="32"/>
      <c r="K15" s="32"/>
      <c r="L15" s="32"/>
      <c r="M15" s="147">
        <v>2155</v>
      </c>
      <c r="N15" s="147"/>
      <c r="O15" s="147">
        <f>SUM(C15:N15)</f>
        <v>0</v>
      </c>
      <c r="P15" s="148"/>
      <c r="Q15" s="32">
        <v>0</v>
      </c>
      <c r="R15" s="149"/>
      <c r="S15" s="148">
        <f>SUM(O15:Q15)</f>
        <v>0</v>
      </c>
    </row>
    <row r="16" spans="2:19" ht="15.75">
      <c r="B16" s="86"/>
      <c r="C16" s="33">
        <f>SUM(C14:C15)</f>
        <v>46893</v>
      </c>
      <c r="D16" s="33"/>
      <c r="E16" s="33">
        <f>SUM(E14:E15)</f>
        <v>8042</v>
      </c>
      <c r="F16" s="33"/>
      <c r="G16" s="33">
        <f>SUM(G14:G15)</f>
        <v>0</v>
      </c>
      <c r="H16" s="33"/>
      <c r="I16" s="33">
        <f>SUM(I14:I15)</f>
        <v>0</v>
      </c>
      <c r="J16" s="33"/>
      <c r="K16" s="33">
        <f>SUM(K14:K15)</f>
        <v>0</v>
      </c>
      <c r="L16" s="33"/>
      <c r="M16" s="154">
        <f>SUM(M14:M15)</f>
        <v>38007</v>
      </c>
      <c r="N16" s="154"/>
      <c r="O16" s="154">
        <f>SUM(O14:O15)</f>
        <v>92942</v>
      </c>
      <c r="P16" s="155"/>
      <c r="Q16" s="33">
        <f>SUM(Q14:Q15)</f>
        <v>0</v>
      </c>
      <c r="R16" s="156"/>
      <c r="S16" s="155">
        <f>SUM(S14:S15)</f>
        <v>92942</v>
      </c>
    </row>
    <row r="17" spans="2:19" ht="15.75">
      <c r="B17" s="8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3"/>
      <c r="N17" s="23"/>
      <c r="O17" s="23"/>
      <c r="P17" s="150"/>
      <c r="Q17" s="21"/>
      <c r="R17" s="85"/>
      <c r="S17" s="150"/>
    </row>
    <row r="18" spans="2:19" ht="15">
      <c r="B18" s="82" t="s">
        <v>137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51"/>
      <c r="N18" s="51"/>
      <c r="O18" s="51"/>
      <c r="P18" s="123"/>
      <c r="Q18" s="27"/>
      <c r="S18" s="123"/>
    </row>
    <row r="19" spans="2:19" ht="15">
      <c r="B19" s="82" t="s">
        <v>138</v>
      </c>
      <c r="C19" s="21">
        <v>0</v>
      </c>
      <c r="D19" s="21"/>
      <c r="E19" s="21">
        <f>'[1]CFS'!$AE$77/1000</f>
        <v>-295.82</v>
      </c>
      <c r="F19" s="21"/>
      <c r="G19" s="21"/>
      <c r="H19" s="21"/>
      <c r="I19" s="21">
        <v>0</v>
      </c>
      <c r="J19" s="21"/>
      <c r="K19" s="21"/>
      <c r="L19" s="21"/>
      <c r="M19" s="21">
        <v>0</v>
      </c>
      <c r="N19" s="23"/>
      <c r="O19" s="21">
        <f>SUM(C19:M19)</f>
        <v>-295.82</v>
      </c>
      <c r="P19" s="150"/>
      <c r="Q19" s="21">
        <v>0</v>
      </c>
      <c r="R19" s="85"/>
      <c r="S19" s="21">
        <f>SUM(O19:Q19)</f>
        <v>-295.82</v>
      </c>
    </row>
    <row r="20" spans="2:19" ht="15">
      <c r="B20" s="82" t="s">
        <v>95</v>
      </c>
      <c r="C20" s="32">
        <v>0</v>
      </c>
      <c r="D20" s="32"/>
      <c r="E20" s="32">
        <v>0</v>
      </c>
      <c r="F20" s="32"/>
      <c r="G20" s="32"/>
      <c r="H20" s="32"/>
      <c r="I20" s="32">
        <v>0</v>
      </c>
      <c r="J20" s="32"/>
      <c r="K20" s="32"/>
      <c r="L20" s="32"/>
      <c r="M20" s="32">
        <f>'Income Statement'!G42</f>
        <v>47441.76799999997</v>
      </c>
      <c r="N20" s="147"/>
      <c r="O20" s="32">
        <f>SUM(C20:M20)</f>
        <v>47441.76799999997</v>
      </c>
      <c r="P20" s="148"/>
      <c r="Q20" s="32">
        <v>0</v>
      </c>
      <c r="R20" s="149"/>
      <c r="S20" s="32">
        <f>SUM(O20:Q20)</f>
        <v>47441.76799999997</v>
      </c>
    </row>
    <row r="21" spans="2:19" ht="15">
      <c r="B21" s="82" t="s">
        <v>157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3"/>
      <c r="O21" s="21"/>
      <c r="P21" s="150"/>
      <c r="Q21" s="21"/>
      <c r="R21" s="85"/>
      <c r="S21" s="21"/>
    </row>
    <row r="22" spans="2:19" ht="15">
      <c r="B22" s="82" t="s">
        <v>139</v>
      </c>
      <c r="C22" s="32">
        <f>SUM(C19:C20)</f>
        <v>0</v>
      </c>
      <c r="D22" s="32"/>
      <c r="E22" s="32">
        <f>SUM(E19:E20)</f>
        <v>-295.82</v>
      </c>
      <c r="F22" s="32"/>
      <c r="G22" s="32"/>
      <c r="H22" s="32"/>
      <c r="I22" s="32">
        <f>SUM(I19:I20)</f>
        <v>0</v>
      </c>
      <c r="J22" s="32"/>
      <c r="K22" s="32"/>
      <c r="L22" s="32"/>
      <c r="M22" s="32">
        <f>SUM(M19:M20)</f>
        <v>47441.76799999997</v>
      </c>
      <c r="N22" s="147"/>
      <c r="O22" s="32">
        <f>SUM(O19:O20)</f>
        <v>47145.94799999997</v>
      </c>
      <c r="P22" s="148"/>
      <c r="Q22" s="32">
        <f>SUM(Q19:Q20)</f>
        <v>0</v>
      </c>
      <c r="R22" s="149"/>
      <c r="S22" s="32">
        <f>SUM(S19:S20)</f>
        <v>47145.94799999997</v>
      </c>
    </row>
    <row r="23" spans="3:19" ht="15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3"/>
      <c r="O23" s="21"/>
      <c r="P23" s="150"/>
      <c r="Q23" s="21"/>
      <c r="R23" s="85"/>
      <c r="S23" s="21"/>
    </row>
    <row r="24" spans="2:19" ht="15">
      <c r="B24" s="82" t="s">
        <v>140</v>
      </c>
      <c r="C24" s="21">
        <v>15631</v>
      </c>
      <c r="D24" s="21"/>
      <c r="E24" s="21">
        <v>-7791</v>
      </c>
      <c r="F24" s="21"/>
      <c r="G24" s="21"/>
      <c r="H24" s="21"/>
      <c r="I24" s="21">
        <v>0</v>
      </c>
      <c r="J24" s="21"/>
      <c r="K24" s="21"/>
      <c r="L24" s="21"/>
      <c r="M24" s="21">
        <v>-7840</v>
      </c>
      <c r="N24" s="23"/>
      <c r="O24" s="21">
        <f>SUM(C24:M24)</f>
        <v>0</v>
      </c>
      <c r="P24" s="150"/>
      <c r="Q24" s="21">
        <v>0</v>
      </c>
      <c r="R24" s="85"/>
      <c r="S24" s="21">
        <f>SUM(O24:Q24)</f>
        <v>0</v>
      </c>
    </row>
    <row r="25" spans="2:19" ht="15">
      <c r="B25" s="82" t="s">
        <v>162</v>
      </c>
      <c r="C25" s="21">
        <f>'[1]CFS'!$AD$76/1000</f>
        <v>2110</v>
      </c>
      <c r="D25" s="21"/>
      <c r="E25" s="21">
        <f>'[1]CFS'!$AE$76/1000</f>
        <v>3608.1</v>
      </c>
      <c r="F25" s="21"/>
      <c r="G25" s="21"/>
      <c r="H25" s="21"/>
      <c r="I25" s="21">
        <v>0</v>
      </c>
      <c r="J25" s="21"/>
      <c r="K25" s="21"/>
      <c r="L25" s="21"/>
      <c r="M25" s="21">
        <v>0</v>
      </c>
      <c r="N25" s="23"/>
      <c r="O25" s="21">
        <f>SUM(C25:M25)</f>
        <v>5718.1</v>
      </c>
      <c r="P25" s="150"/>
      <c r="Q25" s="21"/>
      <c r="R25" s="85"/>
      <c r="S25" s="21">
        <f>SUM(O25:Q25)</f>
        <v>5718.1</v>
      </c>
    </row>
    <row r="26" spans="3:15" ht="15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51"/>
      <c r="N26" s="51"/>
      <c r="O26" s="27"/>
    </row>
    <row r="27" spans="2:19" ht="15.75">
      <c r="B27" s="86" t="s">
        <v>160</v>
      </c>
      <c r="C27" s="33">
        <f>C16+C22+C24+C25</f>
        <v>64634</v>
      </c>
      <c r="D27" s="33">
        <f>SUM(D16:D26)</f>
        <v>0</v>
      </c>
      <c r="E27" s="33">
        <f>E16+E22+E24+E25</f>
        <v>3563.28</v>
      </c>
      <c r="F27" s="33">
        <f>SUM(F16:F26)</f>
        <v>0</v>
      </c>
      <c r="G27" s="33">
        <f>SUM(G16:G26)</f>
        <v>0</v>
      </c>
      <c r="H27" s="33">
        <f>SUM(H16:H26)</f>
        <v>0</v>
      </c>
      <c r="I27" s="33">
        <f>I16+I22+I24+I25</f>
        <v>0</v>
      </c>
      <c r="J27" s="33">
        <f>SUM(J16:J26)</f>
        <v>0</v>
      </c>
      <c r="K27" s="33">
        <f>SUM(K16:K26)</f>
        <v>0</v>
      </c>
      <c r="L27" s="33">
        <f>SUM(L16:L26)</f>
        <v>0</v>
      </c>
      <c r="M27" s="33">
        <f>M16+M22+M24+M25</f>
        <v>77608.76799999997</v>
      </c>
      <c r="N27" s="33">
        <f>SUM(N16:N26)</f>
        <v>0</v>
      </c>
      <c r="O27" s="33">
        <f>O16+O22+O24+O25</f>
        <v>145806.04799999998</v>
      </c>
      <c r="P27" s="33">
        <f>SUM(P16:P26)</f>
        <v>0</v>
      </c>
      <c r="Q27" s="33">
        <f>Q16+Q22+Q24</f>
        <v>0</v>
      </c>
      <c r="R27" s="33">
        <f>SUM(R16:R26)</f>
        <v>0</v>
      </c>
      <c r="S27" s="33">
        <f>S16+S22+S24+S25</f>
        <v>145806.04799999998</v>
      </c>
    </row>
    <row r="29" spans="2:15" ht="15.75">
      <c r="B29" s="89" t="s">
        <v>161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1" spans="2:19" ht="15.75">
      <c r="B31" s="86" t="s">
        <v>142</v>
      </c>
      <c r="C31" s="27">
        <v>40151</v>
      </c>
      <c r="D31" s="27"/>
      <c r="E31" s="27">
        <v>0</v>
      </c>
      <c r="F31" s="27"/>
      <c r="G31" s="27">
        <v>0</v>
      </c>
      <c r="H31" s="27"/>
      <c r="I31" s="27">
        <v>2155</v>
      </c>
      <c r="J31" s="27"/>
      <c r="K31" s="27">
        <v>0</v>
      </c>
      <c r="L31" s="27"/>
      <c r="M31" s="51">
        <v>16061</v>
      </c>
      <c r="N31" s="51"/>
      <c r="O31" s="51">
        <f>SUM(C31:M31)</f>
        <v>58367</v>
      </c>
      <c r="Q31" s="51">
        <v>3134</v>
      </c>
      <c r="S31" s="123">
        <f>SUM(O31:Q31)</f>
        <v>61501</v>
      </c>
    </row>
    <row r="32" spans="3:19" ht="1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51"/>
      <c r="N32" s="51"/>
      <c r="O32" s="51"/>
      <c r="Q32" s="51"/>
      <c r="S32" s="123"/>
    </row>
    <row r="33" spans="2:19" ht="15">
      <c r="B33" s="82" t="s">
        <v>95</v>
      </c>
      <c r="C33" s="21">
        <v>0</v>
      </c>
      <c r="D33" s="21"/>
      <c r="E33" s="21">
        <v>0</v>
      </c>
      <c r="F33" s="21"/>
      <c r="G33" s="21"/>
      <c r="H33" s="21"/>
      <c r="I33" s="21">
        <v>0</v>
      </c>
      <c r="J33" s="21"/>
      <c r="K33" s="21"/>
      <c r="L33" s="21"/>
      <c r="M33" s="23">
        <f>'Income Statement'!I42</f>
        <v>12445</v>
      </c>
      <c r="N33" s="23"/>
      <c r="O33" s="23">
        <f>SUM(C33:M33)</f>
        <v>12445</v>
      </c>
      <c r="P33" s="85"/>
      <c r="Q33" s="23">
        <f>'Income Statement'!I43</f>
        <v>1833</v>
      </c>
      <c r="R33" s="85"/>
      <c r="S33" s="150">
        <f>SUM(O33:Q33)</f>
        <v>14278</v>
      </c>
    </row>
    <row r="34" spans="3:15" ht="15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51"/>
      <c r="N34" s="51"/>
      <c r="O34" s="51"/>
    </row>
    <row r="35" spans="2:19" ht="15.75">
      <c r="B35" s="86" t="s">
        <v>161</v>
      </c>
      <c r="C35" s="33">
        <f>C31+C33</f>
        <v>40151</v>
      </c>
      <c r="D35" s="33"/>
      <c r="E35" s="33">
        <f>E31+E33</f>
        <v>0</v>
      </c>
      <c r="F35" s="33"/>
      <c r="G35" s="33">
        <f>SUM(G31:G31)</f>
        <v>0</v>
      </c>
      <c r="H35" s="33"/>
      <c r="I35" s="33">
        <f>I31+I33</f>
        <v>2155</v>
      </c>
      <c r="J35" s="33"/>
      <c r="K35" s="33">
        <f>SUM(K31:K31)</f>
        <v>0</v>
      </c>
      <c r="L35" s="33"/>
      <c r="M35" s="33">
        <f>M31+M33</f>
        <v>28506</v>
      </c>
      <c r="N35" s="33"/>
      <c r="O35" s="33">
        <f>O31+O33</f>
        <v>70812</v>
      </c>
      <c r="P35" s="33"/>
      <c r="Q35" s="33">
        <f>Q31+Q33</f>
        <v>4967</v>
      </c>
      <c r="R35" s="33"/>
      <c r="S35" s="33">
        <f>S31+S33</f>
        <v>75779</v>
      </c>
    </row>
    <row r="36" s="18" customFormat="1" ht="15"/>
  </sheetData>
  <mergeCells count="1">
    <mergeCell ref="C7:P7"/>
  </mergeCells>
  <printOptions/>
  <pageMargins left="0.75" right="0.75" top="1" bottom="0.8" header="0.5" footer="0.5"/>
  <pageSetup fitToHeight="1" fitToWidth="1"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09"/>
  <sheetViews>
    <sheetView tabSelected="1" view="pageBreakPreview" zoomScale="85" zoomScaleNormal="90" zoomScaleSheetLayoutView="85" workbookViewId="0" topLeftCell="A1">
      <selection activeCell="F99" sqref="F99"/>
    </sheetView>
  </sheetViews>
  <sheetFormatPr defaultColWidth="9.140625" defaultRowHeight="12.75"/>
  <cols>
    <col min="1" max="1" width="2.140625" style="68" customWidth="1"/>
    <col min="2" max="2" width="3.28125" style="68" customWidth="1"/>
    <col min="3" max="3" width="63.00390625" style="68" customWidth="1"/>
    <col min="4" max="4" width="3.421875" style="68" customWidth="1"/>
    <col min="5" max="5" width="16.28125" style="68" hidden="1" customWidth="1"/>
    <col min="6" max="6" width="15.8515625" style="90" customWidth="1"/>
    <col min="7" max="7" width="3.421875" style="68" customWidth="1"/>
    <col min="8" max="8" width="14.28125" style="68" customWidth="1"/>
    <col min="9" max="16384" width="9.140625" style="68" customWidth="1"/>
  </cols>
  <sheetData>
    <row r="1" s="90" customFormat="1" ht="15.75">
      <c r="B1" s="35" t="s">
        <v>47</v>
      </c>
    </row>
    <row r="2" spans="2:8" s="90" customFormat="1" ht="15.75">
      <c r="B2" s="34" t="s">
        <v>8</v>
      </c>
      <c r="H2" s="91"/>
    </row>
    <row r="3" spans="2:8" s="90" customFormat="1" ht="15.75">
      <c r="B3" s="22" t="s">
        <v>0</v>
      </c>
      <c r="H3" s="91"/>
    </row>
    <row r="4" s="90" customFormat="1" ht="15.75">
      <c r="B4" s="90" t="s">
        <v>77</v>
      </c>
    </row>
    <row r="5" s="90" customFormat="1" ht="15.75" hidden="1">
      <c r="B5" s="90" t="s">
        <v>51</v>
      </c>
    </row>
    <row r="6" s="90" customFormat="1" ht="15.75">
      <c r="B6" s="90" t="s">
        <v>16</v>
      </c>
    </row>
    <row r="7" spans="6:8" ht="15.75">
      <c r="F7" s="124" t="s">
        <v>64</v>
      </c>
      <c r="H7" s="120" t="s">
        <v>64</v>
      </c>
    </row>
    <row r="8" spans="6:8" ht="15.75">
      <c r="F8" s="124" t="s">
        <v>54</v>
      </c>
      <c r="H8" s="120" t="s">
        <v>54</v>
      </c>
    </row>
    <row r="9" spans="6:8" ht="15.75">
      <c r="F9" s="151">
        <v>39082</v>
      </c>
      <c r="H9" s="152">
        <v>38717</v>
      </c>
    </row>
    <row r="10" spans="6:8" ht="15.75">
      <c r="F10" s="124" t="s">
        <v>5</v>
      </c>
      <c r="H10" s="120" t="s">
        <v>5</v>
      </c>
    </row>
    <row r="11" spans="6:8" ht="15.75">
      <c r="F11" s="124"/>
      <c r="H11" s="120"/>
    </row>
    <row r="12" spans="2:6" ht="15.75">
      <c r="B12" s="92" t="s">
        <v>19</v>
      </c>
      <c r="C12" s="93"/>
      <c r="D12" s="94"/>
      <c r="E12" s="95"/>
      <c r="F12" s="125"/>
    </row>
    <row r="13" spans="2:8" ht="15.75">
      <c r="B13" s="97" t="s">
        <v>71</v>
      </c>
      <c r="C13" s="98"/>
      <c r="D13" s="94"/>
      <c r="E13" s="95"/>
      <c r="F13" s="127">
        <f>+'Income Statement'!G36</f>
        <v>53416.76799999997</v>
      </c>
      <c r="G13" s="27"/>
      <c r="H13" s="27">
        <f>'Income Statement'!I36</f>
        <v>16479</v>
      </c>
    </row>
    <row r="14" spans="2:8" ht="15.75">
      <c r="B14" s="97" t="s">
        <v>20</v>
      </c>
      <c r="C14" s="98"/>
      <c r="D14" s="94"/>
      <c r="E14" s="95"/>
      <c r="F14" s="127"/>
      <c r="G14" s="27"/>
      <c r="H14" s="27"/>
    </row>
    <row r="15" spans="2:8" ht="15.75">
      <c r="B15" s="97"/>
      <c r="C15" s="97" t="s">
        <v>46</v>
      </c>
      <c r="D15" s="94"/>
      <c r="E15" s="95"/>
      <c r="F15" s="127">
        <f>'[2]CFS'!$B$16/1000</f>
        <v>4582.741</v>
      </c>
      <c r="G15" s="27"/>
      <c r="H15" s="27">
        <v>10779</v>
      </c>
    </row>
    <row r="16" spans="2:8" ht="15.75">
      <c r="B16" s="97"/>
      <c r="C16" s="97" t="s">
        <v>128</v>
      </c>
      <c r="D16" s="94"/>
      <c r="E16" s="95"/>
      <c r="F16" s="127">
        <f>'[2]CFS'!$B$15/1000</f>
        <v>20608.569</v>
      </c>
      <c r="G16" s="27"/>
      <c r="H16" s="27">
        <v>5195</v>
      </c>
    </row>
    <row r="17" spans="2:8" ht="15.75">
      <c r="B17" s="97"/>
      <c r="C17" s="97" t="s">
        <v>173</v>
      </c>
      <c r="D17" s="94"/>
      <c r="E17" s="95"/>
      <c r="F17" s="127">
        <f>'[2]CFS'!$B$19/1000</f>
        <v>3506.353</v>
      </c>
      <c r="G17" s="27"/>
      <c r="H17" s="27">
        <v>0</v>
      </c>
    </row>
    <row r="18" spans="2:7" ht="15">
      <c r="B18" s="97"/>
      <c r="C18" s="97" t="s">
        <v>155</v>
      </c>
      <c r="D18" s="94"/>
      <c r="E18" s="95"/>
      <c r="F18" s="68"/>
      <c r="G18" s="27"/>
    </row>
    <row r="19" spans="2:8" ht="15.75">
      <c r="B19" s="97"/>
      <c r="C19" s="97" t="s">
        <v>156</v>
      </c>
      <c r="D19" s="94"/>
      <c r="E19" s="95"/>
      <c r="F19" s="127">
        <f>'[2]CFS'!$B$14/1000</f>
        <v>310.907</v>
      </c>
      <c r="G19" s="27"/>
      <c r="H19" s="27">
        <v>315</v>
      </c>
    </row>
    <row r="20" spans="2:8" ht="15.75">
      <c r="B20" s="97"/>
      <c r="C20" s="68" t="s">
        <v>135</v>
      </c>
      <c r="D20" s="94"/>
      <c r="E20" s="95"/>
      <c r="F20" s="127">
        <f>'[2]CFS'!$B$17/1000</f>
        <v>110.87</v>
      </c>
      <c r="G20" s="27"/>
      <c r="H20" s="27">
        <v>0</v>
      </c>
    </row>
    <row r="21" spans="2:8" ht="15.75">
      <c r="B21" s="97"/>
      <c r="C21" s="97" t="s">
        <v>93</v>
      </c>
      <c r="D21" s="94"/>
      <c r="E21" s="95"/>
      <c r="F21" s="127">
        <f>'[2]CFS'!$B$28/1000</f>
        <v>-410.684</v>
      </c>
      <c r="G21" s="27"/>
      <c r="H21" s="27">
        <v>-755</v>
      </c>
    </row>
    <row r="22" spans="2:8" ht="15.75" hidden="1">
      <c r="B22" s="97"/>
      <c r="C22" s="97" t="s">
        <v>89</v>
      </c>
      <c r="D22" s="94"/>
      <c r="E22" s="95"/>
      <c r="F22" s="127">
        <v>0</v>
      </c>
      <c r="G22" s="27"/>
      <c r="H22" s="27">
        <v>0</v>
      </c>
    </row>
    <row r="23" spans="2:8" ht="15.75" hidden="1">
      <c r="B23" s="97"/>
      <c r="C23" s="97" t="s">
        <v>90</v>
      </c>
      <c r="D23" s="94"/>
      <c r="E23" s="95"/>
      <c r="F23" s="127">
        <v>0</v>
      </c>
      <c r="G23" s="27"/>
      <c r="H23" s="27">
        <v>0</v>
      </c>
    </row>
    <row r="24" spans="3:8" ht="15.75">
      <c r="C24" s="97" t="s">
        <v>21</v>
      </c>
      <c r="D24" s="94"/>
      <c r="E24" s="95"/>
      <c r="F24" s="127">
        <f>'[2]CFS'!$B$26/1000</f>
        <v>-1851.178</v>
      </c>
      <c r="G24" s="27"/>
      <c r="H24" s="27">
        <v>-237</v>
      </c>
    </row>
    <row r="25" spans="3:8" ht="15.75">
      <c r="C25" s="97" t="s">
        <v>81</v>
      </c>
      <c r="D25" s="94"/>
      <c r="E25" s="95"/>
      <c r="F25" s="127">
        <f>'[2]CFS'!$B$31/1000</f>
        <v>-2476.2</v>
      </c>
      <c r="G25" s="27"/>
      <c r="H25" s="27">
        <v>-1133</v>
      </c>
    </row>
    <row r="26" spans="3:8" ht="15.75">
      <c r="C26" s="97" t="s">
        <v>159</v>
      </c>
      <c r="D26" s="94"/>
      <c r="E26" s="95"/>
      <c r="F26" s="127">
        <f>'[2]CFS'!$B$27/1000</f>
        <v>-20398.965</v>
      </c>
      <c r="G26" s="27"/>
      <c r="H26" s="27">
        <v>0</v>
      </c>
    </row>
    <row r="27" spans="3:8" ht="15.75">
      <c r="C27" s="97" t="s">
        <v>69</v>
      </c>
      <c r="D27" s="94"/>
      <c r="E27" s="95"/>
      <c r="F27" s="127">
        <v>0</v>
      </c>
      <c r="G27" s="27"/>
      <c r="H27" s="27">
        <v>-1550</v>
      </c>
    </row>
    <row r="28" spans="3:8" ht="15.75">
      <c r="C28" s="97" t="s">
        <v>44</v>
      </c>
      <c r="D28" s="94"/>
      <c r="E28" s="95"/>
      <c r="F28" s="127">
        <v>0</v>
      </c>
      <c r="G28" s="27"/>
      <c r="H28" s="27">
        <v>-1</v>
      </c>
    </row>
    <row r="29" spans="3:8" ht="15.75" hidden="1">
      <c r="C29" s="97" t="s">
        <v>85</v>
      </c>
      <c r="D29" s="94"/>
      <c r="E29" s="95"/>
      <c r="F29" s="127">
        <v>0</v>
      </c>
      <c r="G29" s="27"/>
      <c r="H29" s="27">
        <v>0</v>
      </c>
    </row>
    <row r="30" spans="2:8" ht="7.5" customHeight="1">
      <c r="B30" s="97"/>
      <c r="C30" s="97"/>
      <c r="D30" s="94"/>
      <c r="E30" s="95"/>
      <c r="F30" s="128"/>
      <c r="G30" s="27"/>
      <c r="H30" s="32"/>
    </row>
    <row r="31" spans="2:8" ht="15.75">
      <c r="B31" s="97" t="s">
        <v>169</v>
      </c>
      <c r="C31" s="97"/>
      <c r="D31" s="94"/>
      <c r="E31" s="95"/>
      <c r="F31" s="129">
        <f>SUM(F13:F30)+1</f>
        <v>57400.18099999998</v>
      </c>
      <c r="G31" s="27"/>
      <c r="H31" s="45">
        <f>SUM(H13:H30)</f>
        <v>29092</v>
      </c>
    </row>
    <row r="32" spans="2:8" ht="15.75">
      <c r="B32" s="97"/>
      <c r="C32" s="97"/>
      <c r="D32" s="94"/>
      <c r="E32" s="95"/>
      <c r="F32" s="129"/>
      <c r="G32" s="27"/>
      <c r="H32" s="27"/>
    </row>
    <row r="33" spans="2:8" ht="15.75">
      <c r="B33" s="97" t="s">
        <v>86</v>
      </c>
      <c r="D33" s="94"/>
      <c r="E33" s="95"/>
      <c r="F33" s="129"/>
      <c r="G33" s="27"/>
      <c r="H33" s="27"/>
    </row>
    <row r="34" spans="2:8" ht="15.75">
      <c r="B34" s="97"/>
      <c r="C34" s="97" t="s">
        <v>170</v>
      </c>
      <c r="D34" s="94"/>
      <c r="E34" s="95"/>
      <c r="F34" s="129">
        <f>'[2]CFS'!$B$38/1000</f>
        <v>-135221.546</v>
      </c>
      <c r="G34" s="27"/>
      <c r="H34" s="27">
        <v>-125972</v>
      </c>
    </row>
    <row r="35" spans="2:8" ht="15.75">
      <c r="B35" s="97"/>
      <c r="C35" s="97" t="s">
        <v>11</v>
      </c>
      <c r="D35" s="94"/>
      <c r="E35" s="95"/>
      <c r="F35" s="129">
        <f>'[2]CFS'!$B$39/1000+2</f>
        <v>-11072.862</v>
      </c>
      <c r="G35" s="27"/>
      <c r="H35" s="27">
        <v>635</v>
      </c>
    </row>
    <row r="36" spans="2:8" ht="15.75">
      <c r="B36" s="97"/>
      <c r="C36" s="97"/>
      <c r="D36" s="94"/>
      <c r="E36" s="95"/>
      <c r="F36" s="129"/>
      <c r="G36" s="27"/>
      <c r="H36" s="27"/>
    </row>
    <row r="37" spans="2:8" ht="15.75">
      <c r="B37" s="97" t="s">
        <v>27</v>
      </c>
      <c r="D37" s="94"/>
      <c r="E37" s="95"/>
      <c r="F37" s="129"/>
      <c r="G37" s="27"/>
      <c r="H37" s="27"/>
    </row>
    <row r="38" spans="2:8" ht="15.75">
      <c r="B38" s="97"/>
      <c r="C38" s="97" t="s">
        <v>72</v>
      </c>
      <c r="D38" s="94"/>
      <c r="E38" s="95"/>
      <c r="F38" s="129">
        <v>9508</v>
      </c>
      <c r="G38" s="27"/>
      <c r="H38" s="27">
        <v>23747</v>
      </c>
    </row>
    <row r="39" spans="2:8" ht="7.5" customHeight="1">
      <c r="B39" s="97"/>
      <c r="C39" s="97"/>
      <c r="D39" s="94"/>
      <c r="E39" s="95"/>
      <c r="F39" s="128"/>
      <c r="G39" s="27"/>
      <c r="H39" s="32"/>
    </row>
    <row r="40" spans="2:8" ht="15.75">
      <c r="B40" s="97" t="s">
        <v>171</v>
      </c>
      <c r="D40" s="94"/>
      <c r="E40" s="95"/>
      <c r="F40" s="129">
        <f>SUM(F31:F39)-1</f>
        <v>-79387.22700000001</v>
      </c>
      <c r="G40" s="27"/>
      <c r="H40" s="45">
        <f>SUM(H31:H39)</f>
        <v>-72498</v>
      </c>
    </row>
    <row r="41" spans="2:8" ht="15.75">
      <c r="B41" s="97"/>
      <c r="D41" s="94"/>
      <c r="E41" s="95"/>
      <c r="F41" s="129"/>
      <c r="G41" s="27"/>
      <c r="H41" s="45"/>
    </row>
    <row r="42" spans="2:8" ht="15.75">
      <c r="B42" s="97" t="s">
        <v>129</v>
      </c>
      <c r="D42" s="94"/>
      <c r="E42" s="95"/>
      <c r="F42" s="129">
        <f>'[2]CFS'!$B$50/1000</f>
        <v>-18614.739</v>
      </c>
      <c r="G42" s="27"/>
      <c r="H42" s="45">
        <v>-4316</v>
      </c>
    </row>
    <row r="43" spans="2:8" ht="15.75">
      <c r="B43" s="97" t="s">
        <v>28</v>
      </c>
      <c r="D43" s="94"/>
      <c r="E43" s="95"/>
      <c r="F43" s="129">
        <f>'[2]CFS'!$B$48/1000</f>
        <v>-3783.613</v>
      </c>
      <c r="G43" s="27"/>
      <c r="H43" s="27">
        <v>-4681</v>
      </c>
    </row>
    <row r="44" spans="2:8" ht="15.75">
      <c r="B44" s="97" t="s">
        <v>136</v>
      </c>
      <c r="D44" s="94"/>
      <c r="E44" s="95"/>
      <c r="F44" s="129">
        <f>'[2]CFS'!$B$49/1000-1</f>
        <v>398.649</v>
      </c>
      <c r="G44" s="27"/>
      <c r="H44" s="27">
        <v>193</v>
      </c>
    </row>
    <row r="45" spans="2:8" ht="7.5" customHeight="1">
      <c r="B45" s="97"/>
      <c r="D45" s="94"/>
      <c r="E45" s="95"/>
      <c r="F45" s="128"/>
      <c r="G45" s="27"/>
      <c r="H45" s="27"/>
    </row>
    <row r="46" spans="2:8" ht="15.75">
      <c r="B46" s="97" t="s">
        <v>175</v>
      </c>
      <c r="C46" s="97"/>
      <c r="D46" s="94"/>
      <c r="E46" s="95"/>
      <c r="F46" s="130">
        <f>SUM(F40:F45)</f>
        <v>-101386.93000000001</v>
      </c>
      <c r="G46" s="27"/>
      <c r="H46" s="99">
        <f>SUM(H40:H45)</f>
        <v>-81302</v>
      </c>
    </row>
    <row r="47" spans="2:8" ht="15.75">
      <c r="B47" s="97"/>
      <c r="C47" s="97"/>
      <c r="D47" s="94"/>
      <c r="E47" s="95"/>
      <c r="F47" s="127"/>
      <c r="G47" s="27"/>
      <c r="H47" s="27"/>
    </row>
    <row r="48" spans="2:8" ht="15.75">
      <c r="B48" s="104" t="s">
        <v>29</v>
      </c>
      <c r="C48" s="97"/>
      <c r="D48" s="94"/>
      <c r="E48" s="95"/>
      <c r="F48" s="127"/>
      <c r="G48" s="27"/>
      <c r="H48" s="27"/>
    </row>
    <row r="49" spans="2:8" ht="15.75">
      <c r="B49" s="97" t="s">
        <v>131</v>
      </c>
      <c r="D49" s="94"/>
      <c r="E49" s="95"/>
      <c r="F49" s="129">
        <v>0</v>
      </c>
      <c r="G49" s="27"/>
      <c r="H49" s="27">
        <v>-31971</v>
      </c>
    </row>
    <row r="50" spans="2:8" ht="15.75">
      <c r="B50" s="97" t="s">
        <v>130</v>
      </c>
      <c r="D50" s="94"/>
      <c r="E50" s="95"/>
      <c r="F50" s="127">
        <v>0</v>
      </c>
      <c r="G50" s="27"/>
      <c r="H50" s="27">
        <v>-4000</v>
      </c>
    </row>
    <row r="51" spans="2:8" ht="15.75">
      <c r="B51" s="97" t="s">
        <v>172</v>
      </c>
      <c r="D51" s="94"/>
      <c r="E51" s="95"/>
      <c r="F51" s="127">
        <f>'[2]CFS'!$B$63/1000</f>
        <v>-759.166</v>
      </c>
      <c r="G51" s="27"/>
      <c r="H51" s="27">
        <v>0</v>
      </c>
    </row>
    <row r="52" spans="2:8" ht="15.75">
      <c r="B52" s="97" t="s">
        <v>82</v>
      </c>
      <c r="D52" s="94"/>
      <c r="E52" s="95"/>
      <c r="F52" s="129">
        <f>'[2]CFS'!$B$65/1000+1</f>
        <v>2452.435</v>
      </c>
      <c r="G52" s="27"/>
      <c r="H52" s="27">
        <v>1022</v>
      </c>
    </row>
    <row r="53" spans="2:8" ht="15.75">
      <c r="B53" s="97" t="s">
        <v>22</v>
      </c>
      <c r="D53" s="94"/>
      <c r="E53" s="95"/>
      <c r="F53" s="127">
        <f>'[2]CFS'!$B$64/1000</f>
        <v>1851.178</v>
      </c>
      <c r="G53" s="27"/>
      <c r="H53" s="27">
        <v>237</v>
      </c>
    </row>
    <row r="54" spans="2:8" ht="15.75">
      <c r="B54" s="97" t="s">
        <v>80</v>
      </c>
      <c r="D54" s="94"/>
      <c r="E54" s="95"/>
      <c r="F54" s="127">
        <v>-162</v>
      </c>
      <c r="G54" s="27"/>
      <c r="H54" s="27">
        <v>-968</v>
      </c>
    </row>
    <row r="55" spans="2:8" ht="15.75" hidden="1">
      <c r="B55" s="97" t="s">
        <v>91</v>
      </c>
      <c r="D55" s="94"/>
      <c r="E55" s="95"/>
      <c r="F55" s="127">
        <v>0</v>
      </c>
      <c r="G55" s="27"/>
      <c r="H55" s="27">
        <v>0</v>
      </c>
    </row>
    <row r="56" spans="2:8" ht="15.75">
      <c r="B56" s="97" t="s">
        <v>45</v>
      </c>
      <c r="D56" s="94"/>
      <c r="E56" s="95"/>
      <c r="F56" s="129">
        <v>0</v>
      </c>
      <c r="G56" s="27"/>
      <c r="H56" s="27">
        <v>4</v>
      </c>
    </row>
    <row r="57" spans="2:8" ht="6.75" customHeight="1">
      <c r="B57" s="97"/>
      <c r="C57" s="97"/>
      <c r="D57" s="94"/>
      <c r="E57" s="95"/>
      <c r="F57" s="128"/>
      <c r="G57" s="27"/>
      <c r="H57" s="27"/>
    </row>
    <row r="58" spans="2:8" ht="15.75">
      <c r="B58" s="97" t="s">
        <v>127</v>
      </c>
      <c r="C58" s="97"/>
      <c r="D58" s="94"/>
      <c r="E58" s="95"/>
      <c r="F58" s="130">
        <f>SUM(F49:F57)-1</f>
        <v>3381.447</v>
      </c>
      <c r="G58" s="27"/>
      <c r="H58" s="99">
        <f>SUM(H49:H57)</f>
        <v>-35676</v>
      </c>
    </row>
    <row r="59" spans="2:8" ht="15.75">
      <c r="B59" s="97"/>
      <c r="C59" s="97"/>
      <c r="D59" s="94"/>
      <c r="E59" s="95"/>
      <c r="F59" s="129"/>
      <c r="G59" s="27"/>
      <c r="H59" s="45"/>
    </row>
    <row r="60" spans="2:8" ht="15.75">
      <c r="B60" s="97"/>
      <c r="C60" s="97"/>
      <c r="D60" s="94"/>
      <c r="E60" s="95"/>
      <c r="F60" s="129"/>
      <c r="G60" s="27"/>
      <c r="H60" s="45"/>
    </row>
    <row r="61" spans="2:8" ht="15.75">
      <c r="B61" s="97"/>
      <c r="C61" s="97"/>
      <c r="D61" s="94"/>
      <c r="E61" s="95"/>
      <c r="F61" s="129"/>
      <c r="G61" s="27"/>
      <c r="H61" s="45"/>
    </row>
    <row r="62" spans="2:8" ht="15.75">
      <c r="B62" s="97"/>
      <c r="C62" s="97"/>
      <c r="D62" s="94"/>
      <c r="E62" s="95"/>
      <c r="F62" s="129"/>
      <c r="G62" s="27"/>
      <c r="H62" s="45"/>
    </row>
    <row r="63" spans="2:8" ht="15.75">
      <c r="B63" s="97"/>
      <c r="C63" s="97"/>
      <c r="D63" s="94"/>
      <c r="E63" s="95"/>
      <c r="F63" s="129"/>
      <c r="G63" s="27"/>
      <c r="H63" s="45"/>
    </row>
    <row r="64" spans="2:8" ht="15.75">
      <c r="B64" s="97"/>
      <c r="C64" s="94"/>
      <c r="D64" s="94"/>
      <c r="E64" s="95"/>
      <c r="F64" s="127"/>
      <c r="G64" s="27"/>
      <c r="H64" s="27"/>
    </row>
    <row r="65" spans="2:8" ht="15.75">
      <c r="B65" s="104" t="s">
        <v>30</v>
      </c>
      <c r="C65" s="97"/>
      <c r="D65" s="94"/>
      <c r="E65" s="95"/>
      <c r="F65" s="127"/>
      <c r="G65" s="27"/>
      <c r="H65" s="27"/>
    </row>
    <row r="66" spans="2:8" ht="15.75" hidden="1">
      <c r="B66" s="97" t="s">
        <v>84</v>
      </c>
      <c r="C66" s="97"/>
      <c r="D66" s="94"/>
      <c r="E66" s="95"/>
      <c r="F66" s="127">
        <v>0</v>
      </c>
      <c r="G66" s="27"/>
      <c r="H66" s="27">
        <v>0</v>
      </c>
    </row>
    <row r="67" spans="2:8" ht="15.75">
      <c r="B67" s="97" t="s">
        <v>163</v>
      </c>
      <c r="C67" s="97"/>
      <c r="D67" s="94"/>
      <c r="E67" s="95"/>
      <c r="F67" s="127">
        <f>'[2]CFS'!$B$71/1000</f>
        <v>163531.967</v>
      </c>
      <c r="G67" s="27"/>
      <c r="H67" s="27">
        <v>60000</v>
      </c>
    </row>
    <row r="68" spans="2:8" ht="15.75" hidden="1">
      <c r="B68" s="97" t="s">
        <v>83</v>
      </c>
      <c r="C68" s="97"/>
      <c r="D68" s="94"/>
      <c r="E68" s="95"/>
      <c r="F68" s="127">
        <v>0</v>
      </c>
      <c r="G68" s="27"/>
      <c r="H68" s="27">
        <v>0</v>
      </c>
    </row>
    <row r="69" spans="2:8" ht="15.75">
      <c r="B69" s="97" t="s">
        <v>124</v>
      </c>
      <c r="C69" s="97"/>
      <c r="D69" s="94"/>
      <c r="E69" s="95"/>
      <c r="F69" s="127">
        <f>'[2]CFS'!$B$72/1000</f>
        <v>45000</v>
      </c>
      <c r="G69" s="27"/>
      <c r="H69" s="27">
        <v>101971</v>
      </c>
    </row>
    <row r="70" spans="2:8" ht="15.75">
      <c r="B70" s="97" t="s">
        <v>165</v>
      </c>
      <c r="C70" s="97"/>
      <c r="D70" s="94"/>
      <c r="E70" s="95"/>
      <c r="F70" s="127">
        <f>'[2]CFS'!$B$76/1000</f>
        <v>5718.1</v>
      </c>
      <c r="G70" s="27"/>
      <c r="H70" s="27">
        <v>0</v>
      </c>
    </row>
    <row r="71" spans="2:8" ht="15.75">
      <c r="B71" s="97" t="s">
        <v>164</v>
      </c>
      <c r="C71" s="97"/>
      <c r="D71" s="94"/>
      <c r="E71" s="95"/>
      <c r="F71" s="127">
        <f>'[2]CFS'!$B$73/1000</f>
        <v>-17000</v>
      </c>
      <c r="G71" s="27"/>
      <c r="H71" s="27">
        <v>-7000</v>
      </c>
    </row>
    <row r="72" spans="2:8" ht="15.75">
      <c r="B72" s="97" t="s">
        <v>87</v>
      </c>
      <c r="C72" s="97"/>
      <c r="D72" s="94"/>
      <c r="E72" s="95"/>
      <c r="F72" s="127">
        <f>'[2]CFS'!$B$74/1000-1</f>
        <v>-46143.859</v>
      </c>
      <c r="G72" s="27"/>
      <c r="H72" s="27">
        <v>-2000</v>
      </c>
    </row>
    <row r="73" spans="2:8" ht="15.75">
      <c r="B73" s="97" t="s">
        <v>132</v>
      </c>
      <c r="C73" s="97"/>
      <c r="D73" s="94"/>
      <c r="E73" s="95"/>
      <c r="F73" s="127">
        <f>'[2]CFS'!$B$77/1000</f>
        <v>-295.82</v>
      </c>
      <c r="G73" s="27"/>
      <c r="H73" s="27">
        <v>0</v>
      </c>
    </row>
    <row r="74" spans="2:8" ht="15.75">
      <c r="B74" s="97" t="s">
        <v>31</v>
      </c>
      <c r="C74" s="97"/>
      <c r="D74" s="94"/>
      <c r="E74" s="95"/>
      <c r="F74" s="127">
        <f>'[2]CFS'!$B$79/1000</f>
        <v>-54.36</v>
      </c>
      <c r="G74" s="27"/>
      <c r="H74" s="27">
        <v>-46</v>
      </c>
    </row>
    <row r="75" spans="2:8" ht="15.75">
      <c r="B75" s="97" t="s">
        <v>94</v>
      </c>
      <c r="C75" s="97"/>
      <c r="D75" s="94"/>
      <c r="E75" s="95"/>
      <c r="F75" s="127">
        <f>'[2]CFS'!$B$78/1000</f>
        <v>-113.699</v>
      </c>
      <c r="G75" s="27"/>
      <c r="H75" s="27">
        <v>0</v>
      </c>
    </row>
    <row r="76" spans="2:8" ht="15.75">
      <c r="B76" s="19" t="s">
        <v>70</v>
      </c>
      <c r="C76" s="97"/>
      <c r="D76" s="94"/>
      <c r="E76" s="95"/>
      <c r="F76" s="127">
        <f>'[2]CFS'!$B$75/1000</f>
        <v>-1993.83</v>
      </c>
      <c r="G76" s="27"/>
      <c r="H76" s="27">
        <v>-879</v>
      </c>
    </row>
    <row r="77" spans="2:8" ht="6" customHeight="1">
      <c r="B77" s="97"/>
      <c r="C77" s="97"/>
      <c r="D77" s="94"/>
      <c r="E77" s="95"/>
      <c r="F77" s="127"/>
      <c r="G77" s="27"/>
      <c r="H77" s="27"/>
    </row>
    <row r="78" spans="2:8" ht="15.75">
      <c r="B78" s="97" t="s">
        <v>133</v>
      </c>
      <c r="C78" s="97"/>
      <c r="D78" s="94"/>
      <c r="E78" s="95"/>
      <c r="F78" s="130">
        <f>SUM(F66:F76)</f>
        <v>148648.49900000004</v>
      </c>
      <c r="G78" s="27"/>
      <c r="H78" s="99">
        <f>SUM(H66:H76)</f>
        <v>152046</v>
      </c>
    </row>
    <row r="79" spans="2:8" ht="15.75">
      <c r="B79" s="93"/>
      <c r="C79" s="100"/>
      <c r="D79" s="94"/>
      <c r="E79" s="95"/>
      <c r="F79" s="129"/>
      <c r="G79" s="27"/>
      <c r="H79" s="27"/>
    </row>
    <row r="80" spans="2:8" ht="15.75">
      <c r="B80" s="96" t="s">
        <v>134</v>
      </c>
      <c r="C80" s="97"/>
      <c r="D80" s="94"/>
      <c r="E80" s="95"/>
      <c r="F80" s="129">
        <f>+F46+F58+F78</f>
        <v>50643.01600000003</v>
      </c>
      <c r="G80" s="27"/>
      <c r="H80" s="45">
        <f>+H46+H58+H78</f>
        <v>35068</v>
      </c>
    </row>
    <row r="81" spans="2:8" ht="15.75">
      <c r="B81" s="97" t="s">
        <v>32</v>
      </c>
      <c r="C81" s="97"/>
      <c r="D81" s="94"/>
      <c r="E81" s="95"/>
      <c r="F81" s="127"/>
      <c r="G81" s="27"/>
      <c r="H81" s="27"/>
    </row>
    <row r="82" spans="2:8" ht="15.75">
      <c r="B82" s="18" t="s">
        <v>52</v>
      </c>
      <c r="C82" s="97"/>
      <c r="D82" s="94"/>
      <c r="E82" s="95"/>
      <c r="F82" s="129">
        <v>56007</v>
      </c>
      <c r="G82" s="27"/>
      <c r="H82" s="27">
        <v>17971</v>
      </c>
    </row>
    <row r="83" spans="2:8" ht="15.75">
      <c r="B83" s="97" t="s">
        <v>32</v>
      </c>
      <c r="C83" s="97"/>
      <c r="D83" s="94"/>
      <c r="E83" s="95"/>
      <c r="F83" s="131"/>
      <c r="G83" s="27"/>
      <c r="H83" s="27"/>
    </row>
    <row r="84" spans="2:8" ht="16.5" thickBot="1">
      <c r="B84" s="18" t="s">
        <v>53</v>
      </c>
      <c r="C84" s="96"/>
      <c r="D84" s="94"/>
      <c r="E84" s="95"/>
      <c r="F84" s="132">
        <f>+F80+F82</f>
        <v>106650.01600000003</v>
      </c>
      <c r="G84" s="27"/>
      <c r="H84" s="101">
        <f>+H80+H82</f>
        <v>53039</v>
      </c>
    </row>
    <row r="85" spans="2:8" ht="16.5" thickTop="1">
      <c r="B85" s="96"/>
      <c r="C85" s="93"/>
      <c r="D85" s="94"/>
      <c r="E85" s="95"/>
      <c r="F85" s="133"/>
      <c r="H85" s="27"/>
    </row>
    <row r="86" spans="2:8" ht="15.75">
      <c r="B86" s="17" t="s">
        <v>79</v>
      </c>
      <c r="C86" s="93"/>
      <c r="D86" s="94"/>
      <c r="E86" s="95"/>
      <c r="F86" s="133"/>
      <c r="H86" s="27"/>
    </row>
    <row r="87" spans="2:8" ht="15.75">
      <c r="B87" s="17" t="s">
        <v>78</v>
      </c>
      <c r="C87" s="93"/>
      <c r="D87" s="94"/>
      <c r="E87" s="95"/>
      <c r="F87" s="133"/>
      <c r="H87" s="27"/>
    </row>
    <row r="88" spans="2:8" ht="15.75">
      <c r="B88" s="17"/>
      <c r="C88" s="93"/>
      <c r="D88" s="94"/>
      <c r="E88" s="95"/>
      <c r="F88" s="133"/>
      <c r="H88" s="27"/>
    </row>
    <row r="89" spans="2:8" ht="15.75">
      <c r="B89" s="102" t="s">
        <v>12</v>
      </c>
      <c r="D89" s="94"/>
      <c r="E89" s="95"/>
      <c r="F89" s="131">
        <f>+BalanceSheet!H25</f>
        <v>101043.773</v>
      </c>
      <c r="G89" s="27"/>
      <c r="H89" s="27">
        <v>40655</v>
      </c>
    </row>
    <row r="90" spans="2:8" ht="15.75">
      <c r="B90" s="102" t="s">
        <v>9</v>
      </c>
      <c r="D90" s="94"/>
      <c r="E90" s="95"/>
      <c r="F90" s="131">
        <f>+BalanceSheet!H26</f>
        <v>5605.957</v>
      </c>
      <c r="G90" s="27"/>
      <c r="H90" s="27">
        <v>12384</v>
      </c>
    </row>
    <row r="91" spans="2:8" ht="15.75">
      <c r="B91" s="18"/>
      <c r="D91" s="94"/>
      <c r="E91" s="95"/>
      <c r="F91" s="127"/>
      <c r="G91" s="27"/>
      <c r="H91" s="27"/>
    </row>
    <row r="92" spans="2:8" ht="16.5" thickBot="1">
      <c r="B92" s="17"/>
      <c r="F92" s="132">
        <f>SUM(F89:F90)</f>
        <v>106649.73</v>
      </c>
      <c r="G92" s="27"/>
      <c r="H92" s="101">
        <f>SUM(H89:H90)</f>
        <v>53039</v>
      </c>
    </row>
    <row r="93" spans="2:8" ht="16.5" thickTop="1">
      <c r="B93" s="17"/>
      <c r="F93" s="134"/>
      <c r="H93" s="27"/>
    </row>
    <row r="96" spans="6:8" ht="15.75">
      <c r="F96" s="126"/>
      <c r="H96" s="27"/>
    </row>
    <row r="97" spans="2:8" ht="15.75">
      <c r="B97" s="18"/>
      <c r="C97" s="18"/>
      <c r="F97" s="126"/>
      <c r="H97" s="27"/>
    </row>
    <row r="98" spans="6:8" ht="15.75">
      <c r="F98" s="126"/>
      <c r="H98" s="27"/>
    </row>
    <row r="99" spans="6:8" ht="15.75">
      <c r="F99" s="126"/>
      <c r="H99" s="27"/>
    </row>
    <row r="100" ht="15.75">
      <c r="H100" s="27"/>
    </row>
    <row r="101" ht="15.75">
      <c r="H101" s="27"/>
    </row>
    <row r="102" ht="15.75">
      <c r="H102" s="27"/>
    </row>
    <row r="103" ht="15.75">
      <c r="H103" s="27"/>
    </row>
    <row r="104" ht="15.75">
      <c r="H104" s="27"/>
    </row>
    <row r="105" spans="3:8" ht="15.75">
      <c r="C105" s="68" t="s">
        <v>16</v>
      </c>
      <c r="H105" s="27"/>
    </row>
    <row r="106" ht="15.75">
      <c r="H106" s="27"/>
    </row>
    <row r="107" ht="15.75">
      <c r="H107" s="27"/>
    </row>
    <row r="108" ht="15.75">
      <c r="H108" s="27"/>
    </row>
    <row r="109" ht="15.75">
      <c r="H109" s="27"/>
    </row>
    <row r="110" ht="15.75">
      <c r="H110" s="27"/>
    </row>
    <row r="111" ht="15.75">
      <c r="H111" s="27"/>
    </row>
    <row r="112" ht="15.75">
      <c r="H112" s="27"/>
    </row>
    <row r="113" ht="15.75">
      <c r="H113" s="27"/>
    </row>
    <row r="114" ht="15.75">
      <c r="H114" s="27"/>
    </row>
    <row r="115" ht="15.75">
      <c r="H115" s="27"/>
    </row>
    <row r="116" ht="15.75">
      <c r="H116" s="27"/>
    </row>
    <row r="117" ht="15.75">
      <c r="H117" s="27"/>
    </row>
    <row r="118" ht="15.75">
      <c r="H118" s="27"/>
    </row>
    <row r="119" ht="15.75">
      <c r="H119" s="27"/>
    </row>
    <row r="120" ht="15.75">
      <c r="H120" s="27"/>
    </row>
    <row r="121" ht="15.75">
      <c r="H121" s="27"/>
    </row>
    <row r="122" ht="15.75">
      <c r="H122" s="27"/>
    </row>
    <row r="123" ht="15.75">
      <c r="H123" s="27"/>
    </row>
    <row r="124" ht="15.75">
      <c r="H124" s="27"/>
    </row>
    <row r="125" ht="15.75">
      <c r="H125" s="27"/>
    </row>
    <row r="126" ht="15.75">
      <c r="H126" s="27"/>
    </row>
    <row r="127" ht="15.75">
      <c r="H127" s="27"/>
    </row>
    <row r="128" ht="15.75">
      <c r="H128" s="27"/>
    </row>
    <row r="129" ht="15.75">
      <c r="H129" s="27"/>
    </row>
    <row r="130" ht="15.75">
      <c r="H130" s="27"/>
    </row>
    <row r="131" ht="15.75">
      <c r="H131" s="27"/>
    </row>
    <row r="132" ht="15.75">
      <c r="H132" s="27"/>
    </row>
    <row r="133" ht="15.75">
      <c r="H133" s="27"/>
    </row>
    <row r="134" ht="15.75">
      <c r="H134" s="27"/>
    </row>
    <row r="135" ht="15.75">
      <c r="H135" s="27"/>
    </row>
    <row r="136" ht="15.75">
      <c r="H136" s="27"/>
    </row>
    <row r="137" ht="15.75">
      <c r="H137" s="27"/>
    </row>
    <row r="138" ht="15.75">
      <c r="H138" s="27"/>
    </row>
    <row r="139" ht="15.75">
      <c r="H139" s="27"/>
    </row>
    <row r="140" ht="15.75">
      <c r="H140" s="27"/>
    </row>
    <row r="141" ht="15.75">
      <c r="H141" s="27"/>
    </row>
    <row r="142" ht="15.75">
      <c r="H142" s="27"/>
    </row>
    <row r="143" ht="15.75">
      <c r="H143" s="27"/>
    </row>
    <row r="144" ht="15.75">
      <c r="H144" s="27"/>
    </row>
    <row r="145" ht="15.75">
      <c r="H145" s="27"/>
    </row>
    <row r="146" ht="15.75">
      <c r="H146" s="27"/>
    </row>
    <row r="147" ht="15.75">
      <c r="H147" s="27"/>
    </row>
    <row r="148" ht="15.75">
      <c r="H148" s="27"/>
    </row>
    <row r="149" ht="15.75">
      <c r="H149" s="27"/>
    </row>
    <row r="150" ht="15.75">
      <c r="H150" s="27"/>
    </row>
    <row r="151" ht="15.75">
      <c r="H151" s="27"/>
    </row>
    <row r="152" ht="15.75">
      <c r="H152" s="27"/>
    </row>
    <row r="153" ht="15.75">
      <c r="H153" s="27"/>
    </row>
    <row r="154" ht="15.75">
      <c r="H154" s="27"/>
    </row>
    <row r="155" ht="15.75">
      <c r="H155" s="27"/>
    </row>
    <row r="156" ht="15.75">
      <c r="H156" s="27"/>
    </row>
    <row r="157" ht="15.75">
      <c r="H157" s="27"/>
    </row>
    <row r="158" ht="15.75">
      <c r="H158" s="27"/>
    </row>
    <row r="159" ht="15.75">
      <c r="H159" s="27"/>
    </row>
    <row r="160" ht="15.75">
      <c r="H160" s="27"/>
    </row>
    <row r="161" ht="15.75">
      <c r="H161" s="27"/>
    </row>
    <row r="162" ht="15.75">
      <c r="H162" s="27"/>
    </row>
    <row r="163" ht="15.75">
      <c r="H163" s="27"/>
    </row>
    <row r="164" ht="15.75">
      <c r="H164" s="27"/>
    </row>
    <row r="165" ht="15.75">
      <c r="H165" s="27"/>
    </row>
    <row r="166" ht="15.75">
      <c r="H166" s="27"/>
    </row>
    <row r="167" ht="15.75">
      <c r="H167" s="27"/>
    </row>
    <row r="168" ht="15.75">
      <c r="H168" s="27"/>
    </row>
    <row r="169" ht="15.75">
      <c r="H169" s="27"/>
    </row>
    <row r="170" ht="15.75">
      <c r="H170" s="27"/>
    </row>
    <row r="171" ht="15.75">
      <c r="H171" s="27"/>
    </row>
    <row r="172" ht="15.75">
      <c r="H172" s="27"/>
    </row>
    <row r="173" ht="15.75">
      <c r="H173" s="27"/>
    </row>
    <row r="174" ht="15.75">
      <c r="H174" s="27"/>
    </row>
    <row r="175" ht="15.75">
      <c r="H175" s="27"/>
    </row>
    <row r="176" ht="15.75">
      <c r="H176" s="27"/>
    </row>
    <row r="177" ht="15.75">
      <c r="H177" s="27"/>
    </row>
    <row r="178" ht="15.75">
      <c r="H178" s="27"/>
    </row>
    <row r="179" ht="15.75">
      <c r="H179" s="27"/>
    </row>
    <row r="180" ht="15.75">
      <c r="H180" s="27"/>
    </row>
    <row r="181" ht="15.75">
      <c r="H181" s="27"/>
    </row>
    <row r="182" ht="15.75">
      <c r="H182" s="27"/>
    </row>
    <row r="183" ht="15.75">
      <c r="H183" s="27"/>
    </row>
    <row r="184" ht="15.75">
      <c r="H184" s="27"/>
    </row>
    <row r="185" ht="15.75">
      <c r="H185" s="27"/>
    </row>
    <row r="186" ht="15.75">
      <c r="H186" s="27"/>
    </row>
    <row r="187" ht="15.75">
      <c r="H187" s="27"/>
    </row>
    <row r="188" ht="15.75">
      <c r="H188" s="27"/>
    </row>
    <row r="189" ht="15.75">
      <c r="H189" s="27"/>
    </row>
    <row r="190" ht="15.75">
      <c r="H190" s="27"/>
    </row>
    <row r="191" ht="15.75">
      <c r="H191" s="27"/>
    </row>
    <row r="192" ht="15.75">
      <c r="H192" s="27"/>
    </row>
    <row r="193" ht="15.75">
      <c r="H193" s="27"/>
    </row>
    <row r="194" ht="15.75">
      <c r="H194" s="27"/>
    </row>
    <row r="195" ht="15.75">
      <c r="H195" s="27"/>
    </row>
    <row r="196" ht="15.75">
      <c r="H196" s="27"/>
    </row>
    <row r="197" ht="15.75">
      <c r="H197" s="27"/>
    </row>
    <row r="198" ht="15.75">
      <c r="H198" s="27"/>
    </row>
    <row r="199" ht="15.75">
      <c r="H199" s="27"/>
    </row>
    <row r="200" ht="15.75">
      <c r="H200" s="27"/>
    </row>
    <row r="201" ht="15.75">
      <c r="H201" s="27"/>
    </row>
    <row r="202" ht="15.75">
      <c r="H202" s="27"/>
    </row>
    <row r="203" ht="15.75">
      <c r="H203" s="27"/>
    </row>
    <row r="204" ht="15.75">
      <c r="H204" s="27"/>
    </row>
    <row r="205" ht="15.75">
      <c r="H205" s="27"/>
    </row>
    <row r="206" ht="15.75">
      <c r="H206" s="27"/>
    </row>
    <row r="207" ht="15.75">
      <c r="H207" s="27"/>
    </row>
    <row r="208" ht="15.75">
      <c r="H208" s="27"/>
    </row>
    <row r="209" ht="15.75">
      <c r="H209" s="27"/>
    </row>
  </sheetData>
  <printOptions/>
  <pageMargins left="0.55" right="0.55" top="0.7" bottom="0.67" header="0.5" footer="0.5"/>
  <pageSetup horizontalDpi="600" verticalDpi="600" orientation="portrait" paperSize="9" scale="88" r:id="rId2"/>
  <rowBreaks count="1" manualBreakCount="1">
    <brk id="60" max="8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Arab-Malaysian Corp.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AMCORP</dc:creator>
  <cp:keywords/>
  <dc:description/>
  <cp:lastModifiedBy>SK</cp:lastModifiedBy>
  <cp:lastPrinted>2007-02-22T10:59:41Z</cp:lastPrinted>
  <dcterms:created xsi:type="dcterms:W3CDTF">1999-11-03T09:53:03Z</dcterms:created>
  <dcterms:modified xsi:type="dcterms:W3CDTF">2007-02-23T04:22:24Z</dcterms:modified>
  <cp:category/>
  <cp:version/>
  <cp:contentType/>
  <cp:contentStatus/>
</cp:coreProperties>
</file>